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miller\AppData\Local\AxiomTemp\3qypv0il.ysv\"/>
    </mc:Choice>
  </mc:AlternateContent>
  <xr:revisionPtr revIDLastSave="0" documentId="8_{BA1ABE68-159D-4299-8186-EA0A7F59D86A}" xr6:coauthVersionLast="45" xr6:coauthVersionMax="45" xr10:uidLastSave="{00000000-0000-0000-0000-000000000000}"/>
  <bookViews>
    <workbookView xWindow="-108" yWindow="-108" windowWidth="23256" windowHeight="12576" tabRatio="528" activeTab="3" xr2:uid="{00000000-000D-0000-FFFF-FFFF00000000}"/>
  </bookViews>
  <sheets>
    <sheet name="Control_Sheet" sheetId="1" r:id="rId1"/>
    <sheet name="Variables" sheetId="2" state="hidden" r:id="rId2"/>
    <sheet name="Instructions" sheetId="3" state="hidden" r:id="rId3"/>
    <sheet name="BudgetAdjustmen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6" i="1" l="1"/>
  <c r="B4" i="4"/>
  <c r="D10" i="4"/>
  <c r="I67" i="2"/>
  <c r="V9" i="4" l="1"/>
  <c r="U9" i="4"/>
  <c r="T9" i="4"/>
  <c r="S9" i="4"/>
  <c r="R9" i="4"/>
  <c r="Q9" i="4"/>
  <c r="P9" i="4"/>
  <c r="O9" i="4"/>
  <c r="N9" i="4"/>
  <c r="M9" i="4"/>
  <c r="L9" i="4"/>
  <c r="K9" i="4"/>
  <c r="AK4" i="4"/>
  <c r="D4" i="4"/>
  <c r="I6" i="2"/>
  <c r="F42" i="1" s="1"/>
  <c r="J146" i="1"/>
  <c r="F146" i="1"/>
  <c r="C140" i="1"/>
  <c r="J78" i="1"/>
  <c r="H78" i="1"/>
  <c r="F78" i="1"/>
  <c r="C72" i="1"/>
  <c r="J41" i="1"/>
  <c r="H41" i="1"/>
  <c r="F41" i="1"/>
  <c r="I32" i="2"/>
  <c r="K25" i="4"/>
  <c r="I34" i="2"/>
  <c r="H36" i="2"/>
  <c r="Q24" i="2"/>
  <c r="S25" i="4"/>
  <c r="Q25" i="2"/>
  <c r="U25" i="4"/>
  <c r="I36" i="2"/>
  <c r="P26" i="2"/>
  <c r="I15" i="2"/>
  <c r="O24" i="2"/>
  <c r="I31" i="2"/>
  <c r="H37" i="2"/>
  <c r="P25" i="2"/>
  <c r="O26" i="2"/>
  <c r="P24" i="2"/>
  <c r="Q26" i="2"/>
  <c r="I16" i="2"/>
  <c r="O25" i="2"/>
  <c r="F22" i="4"/>
  <c r="I30" i="2"/>
  <c r="I37" i="2"/>
  <c r="I19" i="2"/>
  <c r="I33" i="2"/>
  <c r="T25" i="4"/>
  <c r="P25" i="4"/>
  <c r="G7" i="4" l="1"/>
  <c r="G8" i="4" s="1"/>
  <c r="G6" i="4"/>
  <c r="J6" i="4"/>
  <c r="J4" i="4"/>
  <c r="J9" i="4"/>
  <c r="I35" i="2"/>
  <c r="I55" i="2"/>
  <c r="I49" i="2"/>
  <c r="I45" i="2"/>
  <c r="I41" i="2"/>
  <c r="H1" i="2"/>
  <c r="I50" i="2"/>
  <c r="I42" i="2"/>
  <c r="I54" i="2"/>
  <c r="I48" i="2"/>
  <c r="J16" i="2"/>
  <c r="I51" i="2"/>
  <c r="I43" i="2"/>
  <c r="K16" i="2"/>
  <c r="I44" i="2"/>
  <c r="L26" i="2"/>
  <c r="J24" i="2"/>
  <c r="J26" i="2"/>
  <c r="K25" i="2"/>
  <c r="I26" i="2"/>
  <c r="M25" i="4"/>
  <c r="L24" i="2"/>
  <c r="R25" i="4"/>
  <c r="K18" i="2"/>
  <c r="I17" i="2"/>
  <c r="N25" i="4"/>
  <c r="K26" i="2"/>
  <c r="L25" i="2"/>
  <c r="L25" i="4"/>
  <c r="M26" i="2"/>
  <c r="N25" i="2"/>
  <c r="M24" i="2"/>
  <c r="O25" i="4"/>
  <c r="N24" i="2"/>
  <c r="V25" i="4"/>
  <c r="N26" i="2"/>
  <c r="K24" i="2"/>
  <c r="I18" i="2"/>
  <c r="I21" i="2"/>
  <c r="I24" i="2"/>
  <c r="M25" i="2"/>
  <c r="J25" i="2"/>
  <c r="J18" i="2"/>
  <c r="I25" i="2"/>
  <c r="Q25" i="4"/>
  <c r="H81" i="1" l="1"/>
  <c r="H149" i="1"/>
  <c r="V6" i="4"/>
  <c r="N6" i="4"/>
  <c r="R4" i="4"/>
  <c r="U6" i="4"/>
  <c r="M6" i="4"/>
  <c r="Q4" i="4"/>
  <c r="T6" i="4"/>
  <c r="L6" i="4"/>
  <c r="P4" i="4"/>
  <c r="S6" i="4"/>
  <c r="K6" i="4"/>
  <c r="O4" i="4"/>
  <c r="R6" i="4"/>
  <c r="V4" i="4"/>
  <c r="N4" i="4"/>
  <c r="Q6" i="4"/>
  <c r="U4" i="4"/>
  <c r="M4" i="4"/>
  <c r="P6" i="4"/>
  <c r="T4" i="4"/>
  <c r="L4" i="4"/>
  <c r="O6" i="4"/>
  <c r="S4" i="4"/>
  <c r="K4" i="4"/>
  <c r="AR5" i="4"/>
  <c r="AR25" i="4" s="1"/>
  <c r="H144" i="1"/>
  <c r="AQ5" i="4"/>
  <c r="AQ25" i="4" s="1"/>
  <c r="AP5" i="4"/>
  <c r="AP25" i="4" s="1"/>
  <c r="AW5" i="4"/>
  <c r="AW25" i="4" s="1"/>
  <c r="AO5" i="4"/>
  <c r="AO25" i="4" s="1"/>
  <c r="AV5" i="4"/>
  <c r="AV25" i="4" s="1"/>
  <c r="AN5" i="4"/>
  <c r="AN25" i="4" s="1"/>
  <c r="AU5" i="4"/>
  <c r="AU25" i="4" s="1"/>
  <c r="AM5" i="4"/>
  <c r="AM25" i="4" s="1"/>
  <c r="AT5" i="4"/>
  <c r="AT25" i="4" s="1"/>
  <c r="AL5" i="4"/>
  <c r="AL25" i="4" s="1"/>
  <c r="AS5" i="4"/>
  <c r="AS25" i="4" s="1"/>
  <c r="S10" i="4"/>
  <c r="K10" i="4"/>
  <c r="R10" i="4"/>
  <c r="Q10" i="4"/>
  <c r="P10" i="4"/>
  <c r="O10" i="4"/>
  <c r="T10" i="4"/>
  <c r="V10" i="4"/>
  <c r="N10" i="4"/>
  <c r="L10" i="4"/>
  <c r="U10" i="4"/>
  <c r="M10" i="4"/>
  <c r="H76" i="1"/>
  <c r="AC3" i="4"/>
  <c r="AC25" i="4" s="1"/>
  <c r="AD3" i="4"/>
  <c r="AD25" i="4" s="1"/>
  <c r="AJ3" i="4"/>
  <c r="AJ25" i="4" s="1"/>
  <c r="AB3" i="4"/>
  <c r="AB25" i="4" s="1"/>
  <c r="AI3" i="4"/>
  <c r="AI25" i="4" s="1"/>
  <c r="AA3" i="4"/>
  <c r="AA25" i="4" s="1"/>
  <c r="AH3" i="4"/>
  <c r="AH25" i="4" s="1"/>
  <c r="Z3" i="4"/>
  <c r="Z25" i="4" s="1"/>
  <c r="AG3" i="4"/>
  <c r="AG25" i="4" s="1"/>
  <c r="Y3" i="4"/>
  <c r="Y25" i="4" s="1"/>
  <c r="AF3" i="4"/>
  <c r="AF25" i="4" s="1"/>
  <c r="AE3" i="4"/>
  <c r="AE25" i="4" s="1"/>
  <c r="I20" i="2"/>
  <c r="K51" i="2"/>
  <c r="K43" i="2"/>
  <c r="K44" i="2"/>
  <c r="K55" i="2"/>
  <c r="K50" i="2"/>
  <c r="J50" i="2"/>
  <c r="J42" i="2"/>
  <c r="J51" i="2"/>
  <c r="J43" i="2"/>
  <c r="L16" i="2"/>
  <c r="J55" i="2"/>
  <c r="J49" i="2"/>
  <c r="J54" i="2"/>
  <c r="J48" i="2"/>
  <c r="J44" i="2"/>
  <c r="J41" i="2"/>
  <c r="W6" i="4" l="1"/>
  <c r="W4" i="4"/>
  <c r="L54" i="2"/>
  <c r="L48" i="2"/>
  <c r="L42" i="2"/>
  <c r="L49" i="2"/>
  <c r="L41" i="2"/>
</calcChain>
</file>

<file path=xl/sharedStrings.xml><?xml version="1.0" encoding="utf-8"?>
<sst xmlns="http://schemas.openxmlformats.org/spreadsheetml/2006/main" count="687" uniqueCount="360">
  <si>
    <t>[DateAdded]</t>
  </si>
  <si>
    <t>[SAVETYPE1ENABLED]</t>
  </si>
  <si>
    <t/>
  </si>
  <si>
    <t>Initial Dynamic View (view on open)</t>
  </si>
  <si>
    <t>Refresh Forms Run Behavior</t>
  </si>
  <si>
    <t>[SheetFilter1]</t>
  </si>
  <si>
    <t>[SheetFilter5]</t>
  </si>
  <si>
    <t xml:space="preserve">    Max row warning threshold (leave blank for system default)</t>
  </si>
  <si>
    <t>Rebuild Data Ranges</t>
  </si>
  <si>
    <t xml:space="preserve">   Update existing data</t>
  </si>
  <si>
    <t>B</t>
  </si>
  <si>
    <t>(if you need more Axiom Queries, you can use</t>
  </si>
  <si>
    <t>DEPT</t>
  </si>
  <si>
    <t>Disable quick filter</t>
  </si>
  <si>
    <t>Current Dynamic Column Views</t>
  </si>
  <si>
    <t>DataLookups to run on open</t>
  </si>
  <si>
    <t>Clear DataLookups on save</t>
  </si>
  <si>
    <t>Default Zoom</t>
  </si>
  <si>
    <t>[AdditionalTableDependencies]</t>
  </si>
  <si>
    <t>(enter sheet name above)</t>
  </si>
  <si>
    <t>[SAVETYPE3TABLENAME]</t>
  </si>
  <si>
    <t>Workbook Options</t>
  </si>
  <si>
    <t>[RefreshFormsRunBehavior]</t>
  </si>
  <si>
    <t xml:space="preserve">    Primary Table</t>
  </si>
  <si>
    <t>[PREQUERYFILTER]</t>
  </si>
  <si>
    <t>[POSTQUERYFILTER]</t>
  </si>
  <si>
    <t>[MAXAQROWS]</t>
  </si>
  <si>
    <t>[TOPNAQROWS]</t>
  </si>
  <si>
    <t>[INSERTIONCONTROLCOL]</t>
  </si>
  <si>
    <t xml:space="preserve">   Calculation Methods</t>
  </si>
  <si>
    <t>Refresh during document processing</t>
  </si>
  <si>
    <t>[AQ2]</t>
  </si>
  <si>
    <t>Current Year</t>
  </si>
  <si>
    <t>[MasterSheet]</t>
  </si>
  <si>
    <t>Enable Message Stream</t>
  </si>
  <si>
    <t>(advanced) Disable DocID During Zero</t>
  </si>
  <si>
    <t>[SAVETYPE3ENABLED]</t>
  </si>
  <si>
    <t>Freeze Panes (e.g. B5:D8)</t>
  </si>
  <si>
    <t>[ActiveCellOnOpen]</t>
  </si>
  <si>
    <t>[WHERE]</t>
  </si>
  <si>
    <t xml:space="preserve">    Limit query to top "n" results</t>
  </si>
  <si>
    <t>3:3</t>
  </si>
  <si>
    <t>[DEFAULTCM]</t>
  </si>
  <si>
    <t xml:space="preserve">    Control Rows and Columns</t>
  </si>
  <si>
    <t>Department</t>
  </si>
  <si>
    <t>Period</t>
  </si>
  <si>
    <t>Last Year -1</t>
  </si>
  <si>
    <t>Actual 12</t>
  </si>
  <si>
    <t>[IsRequired]</t>
  </si>
  <si>
    <t>[ProcessDefinitionID]</t>
  </si>
  <si>
    <t>G27</t>
  </si>
  <si>
    <t>[SAVETYPE4ENABLED]</t>
  </si>
  <si>
    <t>[ProcessAlertsOnSaveData]</t>
  </si>
  <si>
    <t>Sheet Protection On/Off</t>
  </si>
  <si>
    <t>Active Cell (selected on open)</t>
  </si>
  <si>
    <t>Data/Zero Options</t>
  </si>
  <si>
    <t>Refresh all Axiom functions on open</t>
  </si>
  <si>
    <t>Convert Axiom function results to zero on save</t>
  </si>
  <si>
    <t>[RefreshCSBetweenAQs]</t>
  </si>
  <si>
    <t>Enable full AQ query validation mode</t>
  </si>
  <si>
    <t>Name (used in Plan Refresh utility)</t>
  </si>
  <si>
    <t>[SUPPRESS]</t>
  </si>
  <si>
    <t>Control Rows and Columns</t>
  </si>
  <si>
    <t>Default Calc Method - plan files only</t>
  </si>
  <si>
    <t xml:space="preserve">       Conversion Scenario Override (overrides default setting from table)</t>
  </si>
  <si>
    <t>Organization Name</t>
  </si>
  <si>
    <t>Month Ending Date</t>
  </si>
  <si>
    <t>FTE Factor</t>
  </si>
  <si>
    <t>Actual</t>
  </si>
  <si>
    <t>Budget Detail</t>
  </si>
  <si>
    <t>Payroll Tables</t>
  </si>
  <si>
    <t>Actual 27</t>
  </si>
  <si>
    <t>Select Save to post to the database</t>
  </si>
  <si>
    <t>[ApplyRowViewsOnOpen]</t>
  </si>
  <si>
    <t>[SHEETCOLUMNVIEWS]</t>
  </si>
  <si>
    <t>Current Dynamic Row Views</t>
  </si>
  <si>
    <t>[IsEnabled]</t>
  </si>
  <si>
    <t>Enable Drilling</t>
  </si>
  <si>
    <t>[CheckForTableDataChanged]</t>
  </si>
  <si>
    <t>Control_Sheet</t>
  </si>
  <si>
    <t>Additional table dependencies</t>
  </si>
  <si>
    <t>[SheetControlColumn]</t>
  </si>
  <si>
    <t>[DateUpdated]</t>
  </si>
  <si>
    <t>Table Name for Save Type 3</t>
  </si>
  <si>
    <t>Table Folder for Save Type 3</t>
  </si>
  <si>
    <t>[SheetFilter4]</t>
  </si>
  <si>
    <t>[GROUPROWSBY]</t>
  </si>
  <si>
    <t>Insert Control Column with start/stop tag</t>
  </si>
  <si>
    <t>OR</t>
  </si>
  <si>
    <t>[REBUILD]</t>
  </si>
  <si>
    <t>By Table Type</t>
  </si>
  <si>
    <t>Dept.Description</t>
  </si>
  <si>
    <t>FILTERS</t>
  </si>
  <si>
    <t>Next Year</t>
  </si>
  <si>
    <t>Master Sheet</t>
  </si>
  <si>
    <t>[ClearSelectedValueOnSave]</t>
  </si>
  <si>
    <t>[DataLookupsToRunOnOpen]</t>
  </si>
  <si>
    <t>Refresh only if primary table changed since last refresh</t>
  </si>
  <si>
    <t>Data Context</t>
  </si>
  <si>
    <t>WorkbookSettings</t>
  </si>
  <si>
    <t>Save Type 1 Enabled</t>
  </si>
  <si>
    <t>Zero on save enabled</t>
  </si>
  <si>
    <t>(advanced) Custom ZeroTag Column</t>
  </si>
  <si>
    <t>[AssociatedTaskPane]</t>
  </si>
  <si>
    <t>[ZeroAQFormulasOnSave]</t>
  </si>
  <si>
    <t>[AQ1]</t>
  </si>
  <si>
    <t>Active</t>
  </si>
  <si>
    <t xml:space="preserve">    Post Query Sum By (advanced)</t>
  </si>
  <si>
    <t xml:space="preserve">    Insertion Behavior</t>
  </si>
  <si>
    <t>[USESPREADSHEETGROUPLINES]</t>
  </si>
  <si>
    <t>Field Definition Row(s)</t>
  </si>
  <si>
    <t>[AssignCMsExcelValueColumn]</t>
  </si>
  <si>
    <t xml:space="preserve">        In-Sheet Calc Method Column(s) - Horizontal AQ</t>
  </si>
  <si>
    <t>[REFRESHONMANUALREFRESH]</t>
  </si>
  <si>
    <t>[UPDATE]</t>
  </si>
  <si>
    <t>[INSERT]</t>
  </si>
  <si>
    <t>[CurConvType]</t>
  </si>
  <si>
    <t>NY</t>
  </si>
  <si>
    <t>YTD</t>
  </si>
  <si>
    <t>File Processing Filter</t>
  </si>
  <si>
    <t>[RefreshVariables]</t>
  </si>
  <si>
    <t>ACCT</t>
  </si>
  <si>
    <t>[csversion]</t>
  </si>
  <si>
    <t>OnManualRefreshAndOpen</t>
  </si>
  <si>
    <t>[DataContext]</t>
  </si>
  <si>
    <t>Date added</t>
  </si>
  <si>
    <t>Save To Database Setup</t>
  </si>
  <si>
    <t>[WorkbookProtection]</t>
  </si>
  <si>
    <t>Workbook Protection On/Off</t>
  </si>
  <si>
    <t>Sheet Visible/ Hidden</t>
  </si>
  <si>
    <t>Sheet Filters</t>
  </si>
  <si>
    <t>Table or Table Type</t>
  </si>
  <si>
    <t xml:space="preserve">    Sum data by these columns (e.g. Table.field;Table.field)</t>
  </si>
  <si>
    <t xml:space="preserve">    Post Query Filter (advanced)</t>
  </si>
  <si>
    <t>Display / User Interaction Options</t>
  </si>
  <si>
    <t>[FIELDDEFINITIONROWS]</t>
  </si>
  <si>
    <t>In-Sheet Calc Method Row(s) - Vertical AQ</t>
  </si>
  <si>
    <t xml:space="preserve">        Field Definition Column(s)</t>
  </si>
  <si>
    <t>[INSERTIONCONTROLROW]</t>
  </si>
  <si>
    <t>Refresh on manual refresh</t>
  </si>
  <si>
    <t>6:6</t>
  </si>
  <si>
    <t>Configuration</t>
  </si>
  <si>
    <t>This report is used to post statistics to the database that do not get imported on a monthly basis</t>
  </si>
  <si>
    <t>Activate sheet on open</t>
  </si>
  <si>
    <t>[SHOWGRIDLINES]</t>
  </si>
  <si>
    <t>Data Context Description</t>
  </si>
  <si>
    <t>Is Data Context Checked Out</t>
  </si>
  <si>
    <t>[AqBatchNumber]</t>
  </si>
  <si>
    <t xml:space="preserve">    Batch Number (leave blank to use normal AQ processing)</t>
  </si>
  <si>
    <t>Save Type 3 Enabled</t>
  </si>
  <si>
    <t>[WorkbookProtectionInSnapshot]</t>
  </si>
  <si>
    <t>[WorkbookRestrictedToReadOnly]</t>
  </si>
  <si>
    <t>[SHEETFREEZE]</t>
  </si>
  <si>
    <t>On</t>
  </si>
  <si>
    <t>[EXCELSORT]</t>
  </si>
  <si>
    <t>[ISHORIZONTALINSERT]</t>
  </si>
  <si>
    <t>Vertical Configuration</t>
  </si>
  <si>
    <t xml:space="preserve">   Insert new records</t>
  </si>
  <si>
    <t xml:space="preserve">       Conversion Type Override (overrides default setting from table)</t>
  </si>
  <si>
    <t>the Sheet Assistant to add more)</t>
  </si>
  <si>
    <t>Click "Save" to save values to database</t>
  </si>
  <si>
    <t>Freeze Pane (Variables sheet)</t>
  </si>
  <si>
    <t>InitiativeID</t>
  </si>
  <si>
    <t>Instructions</t>
  </si>
  <si>
    <t>* See the Report Tips ribbon button above for additional help</t>
  </si>
  <si>
    <t>[SHOWVIEWHEADERS]</t>
  </si>
  <si>
    <t>[AllowMultiSelect]</t>
  </si>
  <si>
    <t>Show row and column headings</t>
  </si>
  <si>
    <t>[RefreshTimestamp]</t>
  </si>
  <si>
    <t>[Variable]</t>
  </si>
  <si>
    <t>[ProcessCrossSheetBatches]</t>
  </si>
  <si>
    <t>Enable parallel save data</t>
  </si>
  <si>
    <t>[ZEROONSAVEENABLED]</t>
  </si>
  <si>
    <t>Save Type 4 Enabled</t>
  </si>
  <si>
    <t>Workbook Protection On/Off during snapshot</t>
  </si>
  <si>
    <t>Filter</t>
  </si>
  <si>
    <t>[SheetFilter3]</t>
  </si>
  <si>
    <t>Query Details</t>
  </si>
  <si>
    <t>[DATASORT]</t>
  </si>
  <si>
    <t xml:space="preserve">    Limit query data based on another table (advanced)</t>
  </si>
  <si>
    <t>Calculation Methods</t>
  </si>
  <si>
    <t>Assign from Sheet - plan files only</t>
  </si>
  <si>
    <t>Horizontal Configuration</t>
  </si>
  <si>
    <t>Current</t>
  </si>
  <si>
    <t>CALENDAR</t>
  </si>
  <si>
    <t>Provider Tables</t>
  </si>
  <si>
    <t>Purpose</t>
  </si>
  <si>
    <t>[SelectedValue]</t>
  </si>
  <si>
    <t>Filters</t>
  </si>
  <si>
    <t>Last refresh time</t>
  </si>
  <si>
    <t>Process alerts on save data</t>
  </si>
  <si>
    <t xml:space="preserve">       Conversion Target (e.g. USD)</t>
  </si>
  <si>
    <t xml:space="preserve">   Rebuild Data Ranges</t>
  </si>
  <si>
    <t>Total</t>
  </si>
  <si>
    <t>Current Month 1</t>
  </si>
  <si>
    <t>Actual Detail</t>
  </si>
  <si>
    <t>Close read-only files without prompting to save</t>
  </si>
  <si>
    <t>Initial Dynamic Row Views (view on open)</t>
  </si>
  <si>
    <t>Default</t>
  </si>
  <si>
    <t>[EnableMessageStream]</t>
  </si>
  <si>
    <t>[ENABLEDRILLING]</t>
  </si>
  <si>
    <t>False</t>
  </si>
  <si>
    <t>Show Gridlines</t>
  </si>
  <si>
    <t>[REFRESHONPROCESSTEMPLATE]</t>
  </si>
  <si>
    <t>Refresh during template processing</t>
  </si>
  <si>
    <t>(advanced) ZeroTag Value</t>
  </si>
  <si>
    <t>[SAVETYPE3FOLDERPATH]</t>
  </si>
  <si>
    <t>Downgrade to read-only on open</t>
  </si>
  <si>
    <t>[SHEETHIDE]</t>
  </si>
  <si>
    <t>[SHEETPROTECTINSNAPSHOT]</t>
  </si>
  <si>
    <t>Current Dynamic View</t>
  </si>
  <si>
    <t>[AQPARSEALLSUBRANGES]</t>
  </si>
  <si>
    <t>Sheet Filter Type</t>
  </si>
  <si>
    <t xml:space="preserve">    Data Filter</t>
  </si>
  <si>
    <t>[INSERTIONMETHODOLOGY]</t>
  </si>
  <si>
    <t>[Drillable]</t>
  </si>
  <si>
    <t>[DATACONTROLCOLUMN]</t>
  </si>
  <si>
    <t>[ASSIGNCMS]</t>
  </si>
  <si>
    <t>[AssignCMsExcelAQKeyColumn]</t>
  </si>
  <si>
    <t>Refresh after save data</t>
  </si>
  <si>
    <t>[ZERO]</t>
  </si>
  <si>
    <t>5:5</t>
  </si>
  <si>
    <t>Description</t>
  </si>
  <si>
    <t>Current Period</t>
  </si>
  <si>
    <t>Quick Filter</t>
  </si>
  <si>
    <t>Financial Tables</t>
  </si>
  <si>
    <t>Budget 12</t>
  </si>
  <si>
    <t>[ApplyColumnViewsOnOpen]</t>
  </si>
  <si>
    <t>[SHEETROWVIEWS]</t>
  </si>
  <si>
    <t>Hidden</t>
  </si>
  <si>
    <t xml:space="preserve">    Process Definition ID</t>
  </si>
  <si>
    <t>[HideControlSheetOnOpen]</t>
  </si>
  <si>
    <t>[DEFAULTZOOM]</t>
  </si>
  <si>
    <t>Control_Sheet version</t>
  </si>
  <si>
    <t>[SHEETPROTECT]</t>
  </si>
  <si>
    <t>[SHEETVIEW]</t>
  </si>
  <si>
    <t>[AXIOMDOUBLECLICK]</t>
  </si>
  <si>
    <t>Axiom Double-Click</t>
  </si>
  <si>
    <t xml:space="preserve">    Sort results by these columns (e.g. C asc;D desc)</t>
  </si>
  <si>
    <t xml:space="preserve">    Suppress records with zero values</t>
  </si>
  <si>
    <t>[REFRESHONOPEN]</t>
  </si>
  <si>
    <t>[REFRESHBEFOREMULTIPASS]</t>
  </si>
  <si>
    <t>Report Variables</t>
  </si>
  <si>
    <t>BudFPOutputRep</t>
  </si>
  <si>
    <t>Budget 27</t>
  </si>
  <si>
    <t>InitID</t>
  </si>
  <si>
    <t>via the import process</t>
  </si>
  <si>
    <t>[MasterSheets]</t>
  </si>
  <si>
    <t>[ShowRowAndColumnHeadings]</t>
  </si>
  <si>
    <t>DataLookups to run</t>
  </si>
  <si>
    <t>Control Sheet Version Information</t>
  </si>
  <si>
    <t>Date updated</t>
  </si>
  <si>
    <t>Off</t>
  </si>
  <si>
    <t>[ZEROTAGVALUE]</t>
  </si>
  <si>
    <t>Associated Task Pane</t>
  </si>
  <si>
    <t>Sheet Options</t>
  </si>
  <si>
    <t>Visible</t>
  </si>
  <si>
    <t>Sheet Protection On/Off during snapshot</t>
  </si>
  <si>
    <t>[SheetFilter2]</t>
  </si>
  <si>
    <t>[NAME]</t>
  </si>
  <si>
    <t xml:space="preserve">    Sort by database columns (e.g. Table.field asc;Table.field desc)</t>
  </si>
  <si>
    <t xml:space="preserve">    Change orientation to horizontal</t>
  </si>
  <si>
    <t>A</t>
  </si>
  <si>
    <t>Sheet Name</t>
  </si>
  <si>
    <t>Key column in sheet</t>
  </si>
  <si>
    <t>Refresh on file open</t>
  </si>
  <si>
    <t>Refresh once before multipass processing (advanced)</t>
  </si>
  <si>
    <t>Financial</t>
  </si>
  <si>
    <t>Code</t>
  </si>
  <si>
    <t>Worked Days</t>
  </si>
  <si>
    <t>Running Multi Pass?</t>
  </si>
  <si>
    <t>Budget</t>
  </si>
  <si>
    <t>Initial Dynamic Column Views (view on open)</t>
  </si>
  <si>
    <t>[VariableType]</t>
  </si>
  <si>
    <t>[DependsOn]</t>
  </si>
  <si>
    <t>Variables</t>
  </si>
  <si>
    <t>[Refresh;Input Year To Post To:;&lt;?xml version="1.0" encoding="utf-8"?&gt;&lt;FormVariable xmlns:xsi="http://www.w3.org/2001/XMLSchema-instance" xmlns:xsd="http://www.w3.org/2001/XMLSchema"&gt;&lt;UniqueID&gt;c3a00f6447804bfbaa4d03bf8c791b65&lt;/UniqueID&gt;&lt;Name&gt;Input Year To Post To:&lt;/Name&gt;&lt;Type&gt;String&lt;/Type&gt;&lt;IsRequired&gt;true&lt;/IsRequired&gt;&lt;AllowMultiSelect&gt;false&lt;/AllowMultiSelect&gt;&lt;Location&gt;H1&lt;/Location&gt;&lt;IsLocationRowRelative&gt;false&lt;/IsLocationRowRelative&gt;&lt;IsShowOnlyOnInsert&gt;false&lt;/IsShowOnlyOnInsert&gt;&lt;Choices /&gt;&lt;ColumnType&gt;String&lt;/ColumnType&gt;&lt;AdditionalColumnNames /&gt;&lt;/FormVariable&gt;</t>
  </si>
  <si>
    <t>[DISABLEDOCIDDURINGZERO]</t>
  </si>
  <si>
    <t>[ProcessAlertsOnSaveDocument]</t>
  </si>
  <si>
    <t>[RefreshDataFormulasOnOpen]</t>
  </si>
  <si>
    <t>[TABLES]</t>
  </si>
  <si>
    <t>[POSTQUERYGROUPBY]</t>
  </si>
  <si>
    <t>AND / OR</t>
  </si>
  <si>
    <t>[AssignCMsExcelKeyColumn]</t>
  </si>
  <si>
    <t>[REFRESHONPROCESSDOCUMENT]</t>
  </si>
  <si>
    <t xml:space="preserve">   Zero data before update</t>
  </si>
  <si>
    <t>Data Conversion</t>
  </si>
  <si>
    <t>[CurConvTarget]</t>
  </si>
  <si>
    <t>LY</t>
  </si>
  <si>
    <t>File Processing Table</t>
  </si>
  <si>
    <t>Last Year</t>
  </si>
  <si>
    <t>Views</t>
  </si>
  <si>
    <t>[ColumnName]</t>
  </si>
  <si>
    <t>[AdditionalColumns]</t>
  </si>
  <si>
    <t>[DataLookupsToRun]</t>
  </si>
  <si>
    <t>[DataContextDescription]</t>
  </si>
  <si>
    <t>[IsDataContextCheckedOut]</t>
  </si>
  <si>
    <t>formula exists</t>
  </si>
  <si>
    <t>Process cross sheet AQ Batches</t>
  </si>
  <si>
    <t>[ApplyViewOnOpen]</t>
  </si>
  <si>
    <t>[ZeroDataFormulasOnSave]</t>
  </si>
  <si>
    <t>Refresh Control Sheet between every AQ</t>
  </si>
  <si>
    <t>Convert Axiom Query results to zero on save</t>
  </si>
  <si>
    <t>[ACTIVATE]</t>
  </si>
  <si>
    <t xml:space="preserve">    Apply grouping to data ranges</t>
  </si>
  <si>
    <t>[INSHEETCMROWS]</t>
  </si>
  <si>
    <t>4:4</t>
  </si>
  <si>
    <t>Assign from data field (table.field) - plan files only</t>
  </si>
  <si>
    <t>Key column name (e.g. Acct)</t>
  </si>
  <si>
    <t>[FIELDDEFINITIONCOLUMNS]</t>
  </si>
  <si>
    <t>[INSHEETCMCOLUMNS]</t>
  </si>
  <si>
    <t>Refresh behavior</t>
  </si>
  <si>
    <t>[CurConvScenario]</t>
  </si>
  <si>
    <t>DEPT.DEPT;ACCT.ACCT</t>
  </si>
  <si>
    <t>Acct.Description</t>
  </si>
  <si>
    <t>Current Month 2</t>
  </si>
  <si>
    <t>File Processing Column</t>
  </si>
  <si>
    <t>Dynamic Title</t>
  </si>
  <si>
    <t>[ActivateSheetOnOpen]</t>
  </si>
  <si>
    <t>[DisableQuickFilter]</t>
  </si>
  <si>
    <t>Master Sheets</t>
  </si>
  <si>
    <t>[Name]</t>
  </si>
  <si>
    <t>[ColumnFilter]</t>
  </si>
  <si>
    <t>[ZEROTAGCOLUMNNAME]</t>
  </si>
  <si>
    <t>Process alerts on save document</t>
  </si>
  <si>
    <t>Insert</t>
  </si>
  <si>
    <t xml:space="preserve">    Drillable</t>
  </si>
  <si>
    <t>Internal Data Control Column</t>
  </si>
  <si>
    <t>[AssignCMsExcelSheetName]</t>
  </si>
  <si>
    <t>CM Assignment column in sheet</t>
  </si>
  <si>
    <t xml:space="preserve">        Insert Control Row with [AQ1]</t>
  </si>
  <si>
    <t>[REFRESHAFTERSAVEDATA]</t>
  </si>
  <si>
    <t>Acct</t>
  </si>
  <si>
    <t>CY</t>
  </si>
  <si>
    <t>Text for Current Period</t>
  </si>
  <si>
    <t>Calendar Days</t>
  </si>
  <si>
    <t>BudFPOutputLoc</t>
  </si>
  <si>
    <t>Current Year Forecast</t>
  </si>
  <si>
    <t>Enter in data for each department and account by month</t>
  </si>
  <si>
    <t>[CloseROWorkbookWithoutSavePrompt]</t>
  </si>
  <si>
    <t>Show View Headers in Menu</t>
  </si>
  <si>
    <t>[PlaceHolderText]</t>
  </si>
  <si>
    <t>[ListChoices]</t>
  </si>
  <si>
    <t>[ClearDataLookupsOnSave]</t>
  </si>
  <si>
    <t>Hide Control Sheet on open</t>
  </si>
  <si>
    <t>[EnableParallelSave]</t>
  </si>
  <si>
    <t>CYF Adjustment</t>
  </si>
  <si>
    <t>BudgetAdjustments</t>
  </si>
  <si>
    <t>Sheet Filter</t>
  </si>
  <si>
    <t>Select Entity:</t>
  </si>
  <si>
    <t>ColumnValue</t>
  </si>
  <si>
    <t>ENTITY.ENTITY</t>
  </si>
  <si>
    <t>Adjust CY Budget with CY Forecast</t>
  </si>
  <si>
    <t>Fixed Filter:</t>
  </si>
  <si>
    <t>Computed Report Filter</t>
  </si>
  <si>
    <t>F</t>
  </si>
  <si>
    <t>AQ2: Budget</t>
  </si>
  <si>
    <t>AQ1: Forecast</t>
  </si>
  <si>
    <t>[Stop]</t>
  </si>
  <si>
    <t>F21:K26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</si>
</sst>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164" formatCode="0_);\(0\)"/>
    <numFmt numFmtId="165" formatCode="0.0%_);\(0.0%\)"/>
    <numFmt numFmtId="166" formatCode="#,##0.0_);\(#,##0.0\)"/>
    <numFmt numFmtId="167" formatCode="0.00%_);\(0.00%\)"/>
    <numFmt numFmtId="168" formatCode="#,##0.000_);\(#,##0.000\)"/>
    <numFmt numFmtId="169" formatCode="#,##0.0000_);\(#,##0.0000\)"/>
    <numFmt numFmtId="170" formatCode="mm/dd/yy"/>
    <numFmt numFmtId="171" formatCode="mmm\-yyyy"/>
  </numFmts>
  <fonts count="60">
    <font>
      <sz val="11"/>
      <color theme="1"/>
      <name val="Segoe UI"/>
      <family val="2"/>
      <scheme val="minor"/>
    </font>
    <font>
      <sz val="10"/>
      <color rgb="FF232D32"/>
      <name val="Segoe UI"/>
      <family val="2"/>
    </font>
    <font>
      <b/>
      <sz val="10"/>
      <color rgb="FF232D32"/>
      <name val="Segoe UI"/>
      <family val="2"/>
    </font>
    <font>
      <b/>
      <sz val="10"/>
      <color rgb="FF455A64"/>
      <name val="Segoe UI"/>
      <family val="2"/>
    </font>
    <font>
      <sz val="10"/>
      <color rgb="FF455A64"/>
      <name val="Segoe UI"/>
      <family val="2"/>
    </font>
    <font>
      <sz val="12"/>
      <color rgb="FF455A64"/>
      <name val="Segoe UI"/>
      <family val="2"/>
    </font>
    <font>
      <b/>
      <sz val="12"/>
      <color rgb="FF455A64"/>
      <name val="Segoe UI"/>
      <family val="2"/>
    </font>
    <font>
      <sz val="10"/>
      <color rgb="FF222B35"/>
      <name val="Segoe UI"/>
      <family val="2"/>
    </font>
    <font>
      <sz val="22"/>
      <color rgb="FF64B5F6"/>
      <name val="Segoe UI"/>
      <family val="2"/>
    </font>
    <font>
      <b/>
      <sz val="10"/>
      <color rgb="FF00B0F0"/>
      <name val="Segoe UI"/>
      <family val="2"/>
    </font>
    <font>
      <sz val="11"/>
      <color rgb="FF000000"/>
      <name val="Segoe UI"/>
      <family val="2"/>
    </font>
    <font>
      <sz val="11"/>
      <color rgb="FFFFFFFF"/>
      <name val="Segoe UI"/>
      <family val="2"/>
    </font>
    <font>
      <sz val="10"/>
      <color rgb="FF00A6CF"/>
      <name val="Segoe UI"/>
      <family val="2"/>
    </font>
    <font>
      <sz val="10"/>
      <color rgb="FFFFFFFF"/>
      <name val="Segoe UI"/>
      <family val="2"/>
    </font>
    <font>
      <b/>
      <sz val="10"/>
      <color rgb="FF000000"/>
      <name val="Segoe UI"/>
      <family val="2"/>
    </font>
    <font>
      <i/>
      <sz val="9"/>
      <color rgb="FF7F7F7F"/>
      <name val="Segoe UI"/>
      <family val="2"/>
    </font>
    <font>
      <i/>
      <sz val="11"/>
      <color rgb="FF7F7F7F"/>
      <name val="Segoe UI"/>
      <family val="2"/>
    </font>
    <font>
      <sz val="11"/>
      <color rgb="FF17A8FF"/>
      <name val="FontAwesome"/>
    </font>
    <font>
      <i/>
      <sz val="8"/>
      <color rgb="FF455A64"/>
      <name val="Segoe UI"/>
      <family val="2"/>
    </font>
    <font>
      <sz val="10"/>
      <color rgb="FFFF0000"/>
      <name val="Wingdings"/>
      <charset val="2"/>
    </font>
    <font>
      <sz val="11"/>
      <color rgb="FF232D32"/>
      <name val="Segoe UI"/>
      <family val="2"/>
    </font>
    <font>
      <sz val="11"/>
      <color theme="3" tint="-0.49958800012207405"/>
      <name val="Segoe UI"/>
      <family val="2"/>
      <scheme val="minor"/>
    </font>
    <font>
      <b/>
      <sz val="11"/>
      <color theme="3" tint="-0.49958800012207405"/>
      <name val="Antique Olive Roman"/>
      <family val="2"/>
    </font>
    <font>
      <sz val="10"/>
      <name val="Segoe UI"/>
      <family val="2"/>
      <scheme val="minor"/>
    </font>
    <font>
      <sz val="11"/>
      <color theme="3" tint="-0.49961851863155005"/>
      <name val="Segoe UI"/>
      <family val="2"/>
      <scheme val="minor"/>
    </font>
    <font>
      <sz val="10"/>
      <color theme="1"/>
      <name val="Segoe UI"/>
      <family val="2"/>
    </font>
    <font>
      <b/>
      <sz val="10"/>
      <name val="Segoe UI"/>
      <family val="2"/>
      <scheme val="minor"/>
    </font>
    <font>
      <sz val="11"/>
      <color theme="0"/>
      <name val="Segoe UI"/>
      <family val="2"/>
      <scheme val="minor"/>
    </font>
    <font>
      <u/>
      <sz val="11"/>
      <color theme="3" tint="-0.49958800012207405"/>
      <name val="Segoe UI"/>
      <family val="2"/>
      <scheme val="minor"/>
    </font>
    <font>
      <b/>
      <sz val="8"/>
      <color theme="3" tint="-0.49958800012207405"/>
      <name val="Antique Olive Roman"/>
      <family val="2"/>
    </font>
    <font>
      <u/>
      <sz val="8"/>
      <color theme="3" tint="-0.49961851863155005"/>
      <name val="Segoe UI"/>
      <family val="2"/>
      <scheme val="minor"/>
    </font>
    <font>
      <b/>
      <sz val="11"/>
      <color theme="3" tint="-0.49961851863155005"/>
      <name val="Antique Olive Roman"/>
      <family val="2"/>
    </font>
    <font>
      <b/>
      <u/>
      <sz val="11"/>
      <color theme="3" tint="-0.49958800012207405"/>
      <name val="Segoe UI"/>
      <family val="2"/>
      <scheme val="minor"/>
    </font>
    <font>
      <b/>
      <sz val="11"/>
      <color theme="3" tint="-0.49958800012207405"/>
      <name val="Segoe UI"/>
      <family val="2"/>
      <scheme val="minor"/>
    </font>
    <font>
      <sz val="8"/>
      <color theme="3" tint="-0.49958800012207405"/>
      <name val="Segoe UI"/>
      <family val="2"/>
      <scheme val="minor"/>
    </font>
    <font>
      <u/>
      <sz val="8"/>
      <color theme="3" tint="-0.49958800012207405"/>
      <name val="Segoe UI"/>
      <family val="2"/>
      <scheme val="minor"/>
    </font>
    <font>
      <sz val="11"/>
      <color theme="0" tint="-0.14960173345133823"/>
      <name val="Segoe UI"/>
      <family val="2"/>
      <scheme val="minor"/>
    </font>
    <font>
      <sz val="8"/>
      <color indexed="12"/>
      <name val="Arial"/>
      <family val="2"/>
    </font>
    <font>
      <sz val="8"/>
      <name val="Arial"/>
      <family val="2"/>
    </font>
    <font>
      <u/>
      <sz val="11"/>
      <color theme="3" tint="-0.49961851863155005"/>
      <name val="Segoe UI"/>
      <family val="2"/>
      <scheme val="minor"/>
    </font>
    <font>
      <b/>
      <sz val="10"/>
      <color theme="1"/>
      <name val="Segoe UI"/>
      <family val="2"/>
    </font>
    <font>
      <sz val="10"/>
      <color theme="1"/>
      <name val="Segoe UI"/>
      <family val="2"/>
      <scheme val="minor"/>
    </font>
    <font>
      <b/>
      <u/>
      <sz val="11"/>
      <color theme="0" tint="-0.14960173345133823"/>
      <name val="Segoe UI"/>
      <family val="2"/>
      <scheme val="minor"/>
    </font>
    <font>
      <sz val="10"/>
      <name val="Arial"/>
      <family val="2"/>
    </font>
    <font>
      <b/>
      <sz val="11"/>
      <color theme="0"/>
      <name val="Segoe UI"/>
      <family val="2"/>
      <scheme val="minor"/>
    </font>
    <font>
      <sz val="8"/>
      <color theme="0"/>
      <name val="Segoe UI"/>
      <family val="2"/>
      <scheme val="minor"/>
    </font>
    <font>
      <b/>
      <sz val="11"/>
      <color theme="0" tint="-0.14960173345133823"/>
      <name val="Segoe UI"/>
      <family val="2"/>
      <scheme val="minor"/>
    </font>
    <font>
      <b/>
      <sz val="11"/>
      <color theme="3" tint="-0.49961851863155005"/>
      <name val="Segoe UI"/>
      <family val="2"/>
      <scheme val="minor"/>
    </font>
    <font>
      <b/>
      <sz val="11"/>
      <color theme="3"/>
      <name val="Segoe UI"/>
      <family val="2"/>
      <scheme val="minor"/>
    </font>
    <font>
      <sz val="10"/>
      <color indexed="12"/>
      <name val="Arial"/>
      <family val="2"/>
    </font>
    <font>
      <sz val="10"/>
      <name val="Verdana"/>
      <family val="2"/>
    </font>
    <font>
      <sz val="10"/>
      <color rgb="FF292929"/>
      <name val="Segoe UI"/>
      <family val="2"/>
    </font>
    <font>
      <b/>
      <sz val="12"/>
      <color theme="1"/>
      <name val="Segoe UI"/>
      <family val="2"/>
    </font>
    <font>
      <sz val="12"/>
      <name val="Arial"/>
      <family val="2"/>
    </font>
    <font>
      <i/>
      <sz val="11"/>
      <color rgb="FF000000"/>
      <name val="Segoe UI"/>
      <family val="2"/>
    </font>
    <font>
      <sz val="10"/>
      <color indexed="50"/>
      <name val="Arial"/>
      <family val="2"/>
    </font>
    <font>
      <sz val="11"/>
      <color theme="9" tint="-0.24958037049470505"/>
      <name val="Segoe UI"/>
      <family val="2"/>
      <scheme val="minor"/>
    </font>
    <font>
      <b/>
      <sz val="8"/>
      <color theme="3" tint="-0.49958800012207405"/>
      <name val="Segoe UI"/>
      <family val="2"/>
      <scheme val="minor"/>
    </font>
    <font>
      <sz val="11"/>
      <color theme="1"/>
      <name val="Segoe UI"/>
      <family val="2"/>
      <scheme val="minor"/>
    </font>
    <font>
      <sz val="10"/>
      <name val="Segoe UI"/>
      <family val="2"/>
    </font>
  </fonts>
  <fills count="5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EF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CED7DB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2E9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0083CC"/>
        <bgColor indexed="64"/>
      </patternFill>
    </fill>
    <fill>
      <patternFill patternType="solid">
        <fgColor rgb="FFAFBDC5"/>
        <bgColor indexed="64"/>
      </patternFill>
    </fill>
    <fill>
      <patternFill patternType="solid">
        <fgColor rgb="FF78909C"/>
        <bgColor indexed="64"/>
      </patternFill>
    </fill>
    <fill>
      <patternFill patternType="solid">
        <fgColor rgb="FF455A63"/>
        <bgColor indexed="64"/>
      </patternFill>
    </fill>
    <fill>
      <patternFill patternType="solid">
        <fgColor rgb="FF15222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1D5A9"/>
        <bgColor indexed="64"/>
      </patternFill>
    </fill>
    <fill>
      <patternFill patternType="solid">
        <fgColor rgb="FFD0BE7A"/>
        <bgColor indexed="64"/>
      </patternFill>
    </fill>
    <fill>
      <patternFill patternType="solid">
        <fgColor rgb="FFBDA343"/>
        <bgColor indexed="64"/>
      </patternFill>
    </fill>
    <fill>
      <patternFill patternType="solid">
        <fgColor rgb="FF9B8637"/>
        <bgColor indexed="64"/>
      </patternFill>
    </fill>
    <fill>
      <patternFill patternType="solid">
        <fgColor rgb="FF7F6D2D"/>
        <bgColor indexed="64"/>
      </patternFill>
    </fill>
    <fill>
      <patternFill patternType="solid">
        <fgColor rgb="FFB8F5C9"/>
        <bgColor indexed="64"/>
      </patternFill>
    </fill>
    <fill>
      <patternFill patternType="solid">
        <fgColor rgb="FFD1C4E9"/>
        <bgColor indexed="64"/>
      </patternFill>
    </fill>
    <fill>
      <patternFill patternType="solid">
        <fgColor rgb="FFB39DDB"/>
        <bgColor indexed="64"/>
      </patternFill>
    </fill>
    <fill>
      <patternFill patternType="solid">
        <fgColor rgb="FF7E57C2"/>
        <bgColor indexed="64"/>
      </patternFill>
    </fill>
    <fill>
      <patternFill patternType="solid">
        <fgColor rgb="FF3B27A0"/>
        <bgColor indexed="64"/>
      </patternFill>
    </fill>
    <fill>
      <patternFill patternType="solid">
        <fgColor rgb="FF20156D"/>
        <bgColor indexed="64"/>
      </patternFill>
    </fill>
    <fill>
      <patternFill patternType="solid">
        <fgColor rgb="FFB2DFDB"/>
        <bgColor indexed="64"/>
      </patternFill>
    </fill>
    <fill>
      <patternFill patternType="solid">
        <fgColor rgb="FF4DB6AC"/>
        <bgColor indexed="64"/>
      </patternFill>
    </fill>
    <fill>
      <patternFill patternType="solid">
        <fgColor rgb="FF009688"/>
        <bgColor indexed="64"/>
      </patternFill>
    </fill>
    <fill>
      <patternFill patternType="solid">
        <fgColor rgb="FF00796B"/>
        <bgColor indexed="64"/>
      </patternFill>
    </fill>
    <fill>
      <patternFill patternType="solid">
        <fgColor rgb="FF004D40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F8BBD0"/>
        <bgColor indexed="64"/>
      </patternFill>
    </fill>
    <fill>
      <patternFill patternType="solid">
        <fgColor rgb="FFF06292"/>
        <bgColor indexed="64"/>
      </patternFill>
    </fill>
    <fill>
      <patternFill patternType="solid">
        <fgColor rgb="FFE91E63"/>
        <bgColor indexed="64"/>
      </patternFill>
    </fill>
    <fill>
      <patternFill patternType="solid">
        <fgColor rgb="FFC2185B"/>
        <bgColor indexed="64"/>
      </patternFill>
    </fill>
    <fill>
      <patternFill patternType="solid">
        <fgColor rgb="FF880E4F"/>
        <bgColor indexed="64"/>
      </patternFill>
    </fill>
    <fill>
      <patternFill patternType="solid">
        <fgColor rgb="FFBBDEFB"/>
        <bgColor indexed="64"/>
      </patternFill>
    </fill>
    <fill>
      <patternFill patternType="solid">
        <fgColor rgb="FF64B5F6"/>
        <bgColor indexed="64"/>
      </patternFill>
    </fill>
    <fill>
      <patternFill patternType="solid">
        <fgColor rgb="FF2196F3"/>
        <bgColor indexed="64"/>
      </patternFill>
    </fill>
    <fill>
      <patternFill patternType="solid">
        <fgColor rgb="FF1976D2"/>
        <bgColor indexed="64"/>
      </patternFill>
    </fill>
    <fill>
      <patternFill patternType="solid">
        <fgColor rgb="FF0D47A1"/>
        <bgColor indexed="64"/>
      </patternFill>
    </fill>
    <fill>
      <patternFill patternType="solid">
        <fgColor rgb="FFFFECB3"/>
        <bgColor indexed="64"/>
      </patternFill>
    </fill>
    <fill>
      <patternFill patternType="solid">
        <fgColor rgb="FFFFD54F"/>
        <bgColor indexed="64"/>
      </patternFill>
    </fill>
    <fill>
      <patternFill patternType="solid">
        <fgColor rgb="FFFFC107"/>
        <bgColor indexed="64"/>
      </patternFill>
    </fill>
    <fill>
      <patternFill patternType="solid">
        <fgColor rgb="FFFFA000"/>
        <bgColor indexed="64"/>
      </patternFill>
    </fill>
    <fill>
      <patternFill patternType="solid">
        <fgColor rgb="FFFF6F00"/>
        <bgColor indexed="64"/>
      </patternFill>
    </fill>
    <fill>
      <patternFill patternType="solid">
        <fgColor theme="0" tint="-0.149601733451338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63225196081423"/>
        <bgColor indexed="64"/>
      </patternFill>
    </fill>
    <fill>
      <patternFill patternType="solid">
        <fgColor theme="0" tint="-0.499893185216834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2370372631001"/>
        <bgColor indexed="64"/>
      </patternFill>
    </fill>
    <fill>
      <patternFill patternType="solid">
        <fgColor theme="8" tint="-9.991760002441481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9AAFBA"/>
      </top>
      <bottom style="thin">
        <color rgb="FF9AAFBA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dashed">
        <color rgb="FFDBE2E5"/>
      </top>
      <bottom style="dashed">
        <color rgb="FFDBE2E5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n">
        <color rgb="FFD8E2E5"/>
      </top>
      <bottom style="thin">
        <color rgb="FFD8E2E5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85503707998902"/>
      </left>
      <right style="thin">
        <color theme="0" tint="-0.24985503707998902"/>
      </right>
      <top style="thin">
        <color theme="0" tint="-0.24985503707998902"/>
      </top>
      <bottom style="thin">
        <color theme="0" tint="-0.24985503707998902"/>
      </bottom>
      <diagonal/>
    </border>
    <border>
      <left style="thin">
        <color theme="0" tint="-0.49989318521683401"/>
      </left>
      <right/>
      <top/>
      <bottom/>
      <diagonal/>
    </border>
    <border>
      <left style="thin">
        <color theme="0" tint="-0.49989318521683401"/>
      </left>
      <right/>
      <top/>
      <bottom style="medium">
        <color rgb="FF1F497D"/>
      </bottom>
      <diagonal/>
    </border>
    <border>
      <left style="medium">
        <color indexed="64"/>
      </left>
      <right style="medium">
        <color theme="3"/>
      </right>
      <top/>
      <bottom/>
      <diagonal/>
    </border>
    <border>
      <left style="thin">
        <color theme="0" tint="-0.24985503707998902"/>
      </left>
      <right/>
      <top style="thin">
        <color theme="0" tint="-0.24985503707998902"/>
      </top>
      <bottom style="thin">
        <color theme="0" tint="-0.49989318521683401"/>
      </bottom>
      <diagonal/>
    </border>
    <border>
      <left/>
      <right style="thin">
        <color theme="0" tint="-0.49989318521683401"/>
      </right>
      <top style="thin">
        <color theme="0" tint="-0.24985503707998902"/>
      </top>
      <bottom style="thin">
        <color theme="0" tint="-0.49989318521683401"/>
      </bottom>
      <diagonal/>
    </border>
    <border>
      <left/>
      <right/>
      <top style="medium">
        <color rgb="FF1F497D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</borders>
  <cellStyleXfs count="209">
    <xf numFmtId="0" fontId="0" fillId="2" borderId="0" applyNumberFormat="0" applyFont="0" applyFill="0" applyBorder="0" applyAlignment="0" applyProtection="0"/>
    <xf numFmtId="164" fontId="1" fillId="2" borderId="0">
      <alignment horizontal="left" vertical="center"/>
    </xf>
    <xf numFmtId="5" fontId="1" fillId="2" borderId="0">
      <alignment horizontal="right" vertical="center"/>
    </xf>
    <xf numFmtId="7" fontId="1" fillId="2" borderId="0">
      <alignment horizontal="right" vertical="center"/>
    </xf>
    <xf numFmtId="164" fontId="1" fillId="2" borderId="0">
      <alignment horizontal="right" vertical="center"/>
    </xf>
    <xf numFmtId="37" fontId="1" fillId="2" borderId="0">
      <alignment horizontal="right" vertical="center"/>
    </xf>
    <xf numFmtId="165" fontId="1" fillId="2" borderId="0">
      <alignment horizontal="right" vertical="center"/>
    </xf>
    <xf numFmtId="166" fontId="1" fillId="2" borderId="0">
      <alignment horizontal="right" vertical="center"/>
    </xf>
    <xf numFmtId="167" fontId="1" fillId="2" borderId="0">
      <alignment horizontal="right" vertical="center"/>
    </xf>
    <xf numFmtId="39" fontId="1" fillId="2" borderId="0">
      <alignment horizontal="right" vertical="center"/>
    </xf>
    <xf numFmtId="168" fontId="1" fillId="2" borderId="0">
      <alignment horizontal="right" vertical="center"/>
    </xf>
    <xf numFmtId="169" fontId="1" fillId="2" borderId="0">
      <alignment horizontal="right" vertical="center"/>
    </xf>
    <xf numFmtId="164" fontId="1" fillId="2" borderId="0">
      <alignment horizontal="left" vertical="center"/>
    </xf>
    <xf numFmtId="164" fontId="1" fillId="2" borderId="0">
      <alignment horizontal="left" vertical="center" indent="1"/>
    </xf>
    <xf numFmtId="170" fontId="1" fillId="2" borderId="0">
      <alignment horizontal="right" vertical="center"/>
    </xf>
    <xf numFmtId="171" fontId="1" fillId="2" borderId="0">
      <alignment horizontal="right" vertical="center"/>
    </xf>
    <xf numFmtId="5" fontId="1" fillId="3" borderId="1">
      <alignment horizontal="right" vertical="center"/>
    </xf>
    <xf numFmtId="7" fontId="1" fillId="3" borderId="1">
      <alignment horizontal="right" vertical="center"/>
    </xf>
    <xf numFmtId="164" fontId="1" fillId="3" borderId="1">
      <alignment horizontal="right" vertical="center"/>
    </xf>
    <xf numFmtId="37" fontId="1" fillId="3" borderId="1">
      <alignment horizontal="right" vertical="center"/>
    </xf>
    <xf numFmtId="165" fontId="1" fillId="3" borderId="1">
      <alignment horizontal="right" vertical="center"/>
    </xf>
    <xf numFmtId="166" fontId="1" fillId="3" borderId="1">
      <alignment horizontal="right" vertical="center"/>
    </xf>
    <xf numFmtId="167" fontId="1" fillId="3" borderId="1">
      <alignment horizontal="right" vertical="center"/>
    </xf>
    <xf numFmtId="39" fontId="1" fillId="3" borderId="1">
      <alignment horizontal="right" vertical="center"/>
    </xf>
    <xf numFmtId="168" fontId="1" fillId="3" borderId="1">
      <alignment horizontal="right" vertical="center"/>
    </xf>
    <xf numFmtId="169" fontId="1" fillId="3" borderId="1">
      <alignment horizontal="right" vertical="center"/>
    </xf>
    <xf numFmtId="164" fontId="1" fillId="3" borderId="1">
      <alignment horizontal="left" vertical="center"/>
    </xf>
    <xf numFmtId="164" fontId="2" fillId="2" borderId="0">
      <alignment vertical="center"/>
    </xf>
    <xf numFmtId="164" fontId="2" fillId="2" borderId="0">
      <alignment horizontal="right" vertical="center" indent="1"/>
    </xf>
    <xf numFmtId="164" fontId="2" fillId="2" borderId="0">
      <alignment horizontal="center" vertical="center"/>
    </xf>
    <xf numFmtId="5" fontId="1" fillId="2" borderId="0">
      <alignment vertical="center"/>
    </xf>
    <xf numFmtId="7" fontId="1" fillId="2" borderId="0">
      <alignment vertical="center"/>
    </xf>
    <xf numFmtId="164" fontId="1" fillId="2" borderId="0">
      <alignment vertical="center"/>
    </xf>
    <xf numFmtId="37" fontId="1" fillId="2" borderId="0">
      <alignment vertical="center"/>
    </xf>
    <xf numFmtId="165" fontId="1" fillId="2" borderId="0">
      <alignment vertical="center"/>
    </xf>
    <xf numFmtId="166" fontId="1" fillId="2" borderId="0">
      <alignment vertical="center"/>
    </xf>
    <xf numFmtId="167" fontId="1" fillId="2" borderId="0">
      <alignment vertical="center"/>
    </xf>
    <xf numFmtId="39" fontId="1" fillId="2" borderId="0">
      <alignment vertical="center"/>
    </xf>
    <xf numFmtId="168" fontId="1" fillId="2" borderId="0">
      <alignment vertical="center"/>
    </xf>
    <xf numFmtId="169" fontId="1" fillId="2" borderId="0">
      <alignment vertical="center"/>
    </xf>
    <xf numFmtId="164" fontId="1" fillId="2" borderId="0">
      <alignment horizontal="left" vertical="center"/>
    </xf>
    <xf numFmtId="164" fontId="1" fillId="2" borderId="0">
      <alignment horizontal="left" vertical="center" indent="1"/>
    </xf>
    <xf numFmtId="164" fontId="1" fillId="2" borderId="0">
      <alignment horizontal="right" vertical="center" indent="1"/>
    </xf>
    <xf numFmtId="170" fontId="1" fillId="2" borderId="0">
      <alignment vertical="center"/>
    </xf>
    <xf numFmtId="171" fontId="1" fillId="2" borderId="0">
      <alignment vertical="center"/>
    </xf>
    <xf numFmtId="5" fontId="3" fillId="3" borderId="1">
      <alignment vertical="center"/>
    </xf>
    <xf numFmtId="7" fontId="3" fillId="3" borderId="1">
      <alignment vertical="center"/>
    </xf>
    <xf numFmtId="164" fontId="3" fillId="3" borderId="1">
      <alignment vertical="center"/>
    </xf>
    <xf numFmtId="37" fontId="3" fillId="3" borderId="1">
      <alignment vertical="center"/>
    </xf>
    <xf numFmtId="165" fontId="3" fillId="3" borderId="1">
      <alignment vertical="center"/>
    </xf>
    <xf numFmtId="166" fontId="3" fillId="3" borderId="1">
      <alignment vertical="center"/>
    </xf>
    <xf numFmtId="167" fontId="3" fillId="3" borderId="1">
      <alignment vertical="center"/>
    </xf>
    <xf numFmtId="39" fontId="3" fillId="3" borderId="1">
      <alignment vertical="center"/>
    </xf>
    <xf numFmtId="168" fontId="3" fillId="3" borderId="1">
      <alignment vertical="center"/>
    </xf>
    <xf numFmtId="169" fontId="3" fillId="3" borderId="1">
      <alignment vertical="center"/>
    </xf>
    <xf numFmtId="164" fontId="3" fillId="3" borderId="1">
      <alignment horizontal="left" vertical="center" indent="1" justifyLastLine="1"/>
    </xf>
    <xf numFmtId="5" fontId="4" fillId="4" borderId="0">
      <alignment horizontal="center" vertical="center"/>
    </xf>
    <xf numFmtId="7" fontId="4" fillId="4" borderId="0">
      <alignment horizontal="center" vertical="center"/>
    </xf>
    <xf numFmtId="164" fontId="4" fillId="4" borderId="0">
      <alignment horizontal="center" vertical="center"/>
    </xf>
    <xf numFmtId="37" fontId="4" fillId="4" borderId="0">
      <alignment horizontal="center" vertical="center"/>
    </xf>
    <xf numFmtId="165" fontId="4" fillId="4" borderId="0">
      <alignment horizontal="center" vertical="center"/>
    </xf>
    <xf numFmtId="166" fontId="4" fillId="4" borderId="0">
      <alignment horizontal="center" vertical="center"/>
    </xf>
    <xf numFmtId="167" fontId="4" fillId="4" borderId="0">
      <alignment horizontal="center" vertical="center"/>
    </xf>
    <xf numFmtId="39" fontId="4" fillId="4" borderId="0">
      <alignment horizontal="center" vertical="center"/>
    </xf>
    <xf numFmtId="168" fontId="4" fillId="4" borderId="0">
      <alignment horizontal="center" vertical="center"/>
    </xf>
    <xf numFmtId="169" fontId="4" fillId="4" borderId="0">
      <alignment horizontal="center" vertical="center"/>
    </xf>
    <xf numFmtId="164" fontId="4" fillId="4" borderId="0">
      <alignment horizontal="left" vertical="center"/>
    </xf>
    <xf numFmtId="164" fontId="5" fillId="4" borderId="0">
      <alignment horizontal="left" vertical="center"/>
    </xf>
    <xf numFmtId="164" fontId="3" fillId="4" borderId="0">
      <alignment horizontal="left" vertical="center"/>
    </xf>
    <xf numFmtId="164" fontId="6" fillId="4" borderId="0">
      <alignment horizontal="left" vertical="center"/>
    </xf>
    <xf numFmtId="170" fontId="4" fillId="4" borderId="0">
      <alignment horizontal="center" vertical="center"/>
    </xf>
    <xf numFmtId="171" fontId="4" fillId="4" borderId="0">
      <alignment horizontal="center" vertical="center"/>
    </xf>
    <xf numFmtId="164" fontId="7" fillId="5" borderId="2">
      <alignment horizontal="center" vertical="center" wrapText="1"/>
    </xf>
    <xf numFmtId="164" fontId="7" fillId="2" borderId="2">
      <alignment horizontal="center" vertical="center"/>
    </xf>
    <xf numFmtId="164" fontId="3" fillId="6" borderId="0">
      <alignment horizontal="left" vertical="center"/>
    </xf>
    <xf numFmtId="164" fontId="4" fillId="6" borderId="0">
      <alignment horizontal="left" vertical="center"/>
    </xf>
    <xf numFmtId="170" fontId="7" fillId="5" borderId="2">
      <alignment horizontal="center" vertical="center"/>
    </xf>
    <xf numFmtId="171" fontId="7" fillId="5" borderId="2">
      <alignment horizontal="center" vertical="center"/>
    </xf>
    <xf numFmtId="5" fontId="3" fillId="7" borderId="0">
      <alignment vertical="center"/>
    </xf>
    <xf numFmtId="7" fontId="3" fillId="7" borderId="0">
      <alignment vertical="center"/>
    </xf>
    <xf numFmtId="164" fontId="3" fillId="7" borderId="0">
      <alignment vertical="center"/>
    </xf>
    <xf numFmtId="37" fontId="3" fillId="7" borderId="0">
      <alignment vertical="center"/>
    </xf>
    <xf numFmtId="165" fontId="3" fillId="7" borderId="0">
      <alignment vertical="center"/>
    </xf>
    <xf numFmtId="166" fontId="3" fillId="7" borderId="0">
      <alignment vertical="center"/>
    </xf>
    <xf numFmtId="167" fontId="3" fillId="7" borderId="0">
      <alignment vertical="center"/>
    </xf>
    <xf numFmtId="39" fontId="3" fillId="7" borderId="0">
      <alignment vertical="center"/>
    </xf>
    <xf numFmtId="168" fontId="3" fillId="7" borderId="0">
      <alignment vertical="center"/>
    </xf>
    <xf numFmtId="169" fontId="3" fillId="7" borderId="0">
      <alignment vertical="center"/>
    </xf>
    <xf numFmtId="164" fontId="3" fillId="7" borderId="0">
      <alignment vertical="center"/>
    </xf>
    <xf numFmtId="164" fontId="4" fillId="2" borderId="2">
      <alignment vertical="center"/>
    </xf>
    <xf numFmtId="164" fontId="4" fillId="8" borderId="2">
      <alignment vertical="center"/>
    </xf>
    <xf numFmtId="164" fontId="5" fillId="2" borderId="0">
      <alignment vertical="center"/>
    </xf>
    <xf numFmtId="164" fontId="5" fillId="8" borderId="0">
      <alignment vertical="center"/>
    </xf>
    <xf numFmtId="164" fontId="8" fillId="2" borderId="0">
      <alignment vertical="center"/>
    </xf>
    <xf numFmtId="164" fontId="1" fillId="2" borderId="0">
      <alignment vertical="center"/>
    </xf>
    <xf numFmtId="5" fontId="1" fillId="2" borderId="0">
      <alignment vertical="center"/>
    </xf>
    <xf numFmtId="7" fontId="1" fillId="2" borderId="0">
      <alignment vertical="center"/>
    </xf>
    <xf numFmtId="164" fontId="1" fillId="2" borderId="0">
      <alignment vertical="center"/>
    </xf>
    <xf numFmtId="37" fontId="1" fillId="2" borderId="0">
      <alignment vertical="center"/>
    </xf>
    <xf numFmtId="165" fontId="1" fillId="2" borderId="0">
      <alignment vertical="center"/>
    </xf>
    <xf numFmtId="166" fontId="1" fillId="2" borderId="0">
      <alignment vertical="center"/>
    </xf>
    <xf numFmtId="167" fontId="1" fillId="2" borderId="0">
      <alignment vertical="center"/>
    </xf>
    <xf numFmtId="39" fontId="1" fillId="2" borderId="0">
      <alignment vertical="center"/>
    </xf>
    <xf numFmtId="168" fontId="1" fillId="2" borderId="0">
      <alignment vertical="center"/>
    </xf>
    <xf numFmtId="169" fontId="1" fillId="2" borderId="0">
      <alignment vertical="center"/>
    </xf>
    <xf numFmtId="164" fontId="1" fillId="2" borderId="0">
      <alignment vertical="center"/>
    </xf>
    <xf numFmtId="164" fontId="1" fillId="2" borderId="0">
      <alignment horizontal="left" vertical="center" indent="1"/>
    </xf>
    <xf numFmtId="170" fontId="1" fillId="2" borderId="0">
      <alignment vertical="center"/>
    </xf>
    <xf numFmtId="171" fontId="1" fillId="2" borderId="0">
      <alignment vertical="center"/>
    </xf>
    <xf numFmtId="5" fontId="4" fillId="2" borderId="1">
      <alignment vertical="center"/>
    </xf>
    <xf numFmtId="7" fontId="4" fillId="2" borderId="1">
      <alignment vertical="center"/>
    </xf>
    <xf numFmtId="164" fontId="4" fillId="2" borderId="1">
      <alignment vertical="center"/>
    </xf>
    <xf numFmtId="37" fontId="4" fillId="2" borderId="1">
      <alignment vertical="center"/>
    </xf>
    <xf numFmtId="165" fontId="4" fillId="2" borderId="1">
      <alignment vertical="center"/>
    </xf>
    <xf numFmtId="166" fontId="4" fillId="2" borderId="1">
      <alignment vertical="center"/>
    </xf>
    <xf numFmtId="167" fontId="4" fillId="2" borderId="1">
      <alignment vertical="center"/>
    </xf>
    <xf numFmtId="39" fontId="4" fillId="2" borderId="1">
      <alignment vertical="center"/>
    </xf>
    <xf numFmtId="168" fontId="4" fillId="2" borderId="1">
      <alignment vertical="center"/>
    </xf>
    <xf numFmtId="169" fontId="4" fillId="2" borderId="1">
      <alignment vertical="center"/>
    </xf>
    <xf numFmtId="164" fontId="4" fillId="2" borderId="1">
      <alignment vertical="center"/>
    </xf>
    <xf numFmtId="164" fontId="9" fillId="9" borderId="0">
      <alignment vertical="center"/>
    </xf>
    <xf numFmtId="164" fontId="10" fillId="3" borderId="0">
      <alignment vertical="center"/>
    </xf>
    <xf numFmtId="164" fontId="10" fillId="10" borderId="0">
      <alignment vertical="center"/>
    </xf>
    <xf numFmtId="164" fontId="11" fillId="11" borderId="0">
      <alignment vertical="center"/>
    </xf>
    <xf numFmtId="164" fontId="11" fillId="12" borderId="0">
      <alignment vertical="center"/>
    </xf>
    <xf numFmtId="164" fontId="11" fillId="13" borderId="0">
      <alignment vertical="center"/>
    </xf>
    <xf numFmtId="164" fontId="12" fillId="2" borderId="3">
      <alignment horizontal="center" vertical="center"/>
    </xf>
    <xf numFmtId="164" fontId="13" fillId="14" borderId="3">
      <alignment horizontal="center" vertical="center"/>
    </xf>
    <xf numFmtId="164" fontId="10" fillId="15" borderId="0">
      <alignment vertical="center"/>
    </xf>
    <xf numFmtId="164" fontId="10" fillId="16" borderId="0">
      <alignment vertical="center"/>
    </xf>
    <xf numFmtId="164" fontId="11" fillId="17" borderId="0">
      <alignment vertical="center"/>
    </xf>
    <xf numFmtId="164" fontId="11" fillId="18" borderId="0">
      <alignment vertical="center"/>
    </xf>
    <xf numFmtId="164" fontId="11" fillId="19" borderId="0">
      <alignment vertical="center"/>
    </xf>
    <xf numFmtId="164" fontId="14" fillId="14" borderId="0">
      <alignment vertical="center"/>
    </xf>
    <xf numFmtId="5" fontId="4" fillId="20" borderId="3">
      <alignment vertical="center"/>
      <protection locked="0"/>
    </xf>
    <xf numFmtId="7" fontId="4" fillId="20" borderId="3">
      <alignment vertical="center"/>
      <protection locked="0"/>
    </xf>
    <xf numFmtId="164" fontId="4" fillId="20" borderId="3">
      <alignment vertical="center"/>
      <protection locked="0"/>
    </xf>
    <xf numFmtId="37" fontId="4" fillId="20" borderId="3">
      <alignment vertical="center"/>
      <protection locked="0"/>
    </xf>
    <xf numFmtId="165" fontId="4" fillId="20" borderId="3">
      <alignment vertical="center"/>
      <protection locked="0"/>
    </xf>
    <xf numFmtId="166" fontId="4" fillId="20" borderId="3">
      <alignment vertical="center"/>
      <protection locked="0"/>
    </xf>
    <xf numFmtId="167" fontId="4" fillId="20" borderId="3">
      <alignment vertical="center"/>
      <protection locked="0"/>
    </xf>
    <xf numFmtId="39" fontId="4" fillId="20" borderId="3">
      <alignment vertical="center"/>
      <protection locked="0"/>
    </xf>
    <xf numFmtId="168" fontId="4" fillId="20" borderId="3">
      <alignment vertical="center"/>
      <protection locked="0"/>
    </xf>
    <xf numFmtId="169" fontId="4" fillId="20" borderId="3">
      <alignment vertical="center"/>
      <protection locked="0"/>
    </xf>
    <xf numFmtId="164" fontId="4" fillId="20" borderId="3">
      <alignment horizontal="center" vertical="center"/>
      <protection locked="0"/>
    </xf>
    <xf numFmtId="170" fontId="4" fillId="20" borderId="3">
      <alignment vertical="center"/>
      <protection locked="0"/>
    </xf>
    <xf numFmtId="171" fontId="4" fillId="20" borderId="3">
      <alignment vertical="center"/>
      <protection locked="0"/>
    </xf>
    <xf numFmtId="164" fontId="10" fillId="21" borderId="0">
      <alignment vertical="center"/>
    </xf>
    <xf numFmtId="164" fontId="10" fillId="22" borderId="0">
      <alignment vertical="center"/>
    </xf>
    <xf numFmtId="164" fontId="11" fillId="23" borderId="0">
      <alignment vertical="center"/>
    </xf>
    <xf numFmtId="164" fontId="11" fillId="24" borderId="0">
      <alignment vertical="center"/>
    </xf>
    <xf numFmtId="164" fontId="11" fillId="25" borderId="0">
      <alignment vertical="center"/>
    </xf>
    <xf numFmtId="164" fontId="15" fillId="2" borderId="0">
      <alignment horizontal="left" vertical="center"/>
    </xf>
    <xf numFmtId="164" fontId="16" fillId="2" borderId="0">
      <alignment vertical="center"/>
    </xf>
    <xf numFmtId="164" fontId="17" fillId="2" borderId="4">
      <alignment horizontal="center" vertical="center"/>
    </xf>
    <xf numFmtId="164" fontId="10" fillId="26" borderId="0">
      <alignment vertical="center"/>
    </xf>
    <xf numFmtId="164" fontId="10" fillId="27" borderId="0">
      <alignment vertical="center"/>
    </xf>
    <xf numFmtId="164" fontId="11" fillId="28" borderId="0">
      <alignment vertical="center"/>
    </xf>
    <xf numFmtId="164" fontId="11" fillId="29" borderId="0">
      <alignment vertical="center"/>
    </xf>
    <xf numFmtId="164" fontId="11" fillId="30" borderId="0">
      <alignment vertical="center"/>
    </xf>
    <xf numFmtId="5" fontId="4" fillId="31" borderId="5">
      <alignment vertical="center"/>
      <protection locked="0"/>
    </xf>
    <xf numFmtId="7" fontId="4" fillId="31" borderId="5">
      <alignment vertical="center"/>
      <protection locked="0"/>
    </xf>
    <xf numFmtId="164" fontId="4" fillId="31" borderId="5">
      <alignment vertical="center"/>
      <protection locked="0"/>
    </xf>
    <xf numFmtId="37" fontId="4" fillId="31" borderId="5">
      <alignment vertical="center"/>
      <protection locked="0"/>
    </xf>
    <xf numFmtId="165" fontId="4" fillId="31" borderId="5">
      <alignment vertical="center"/>
      <protection locked="0"/>
    </xf>
    <xf numFmtId="166" fontId="4" fillId="31" borderId="5">
      <alignment vertical="center"/>
      <protection locked="0"/>
    </xf>
    <xf numFmtId="167" fontId="4" fillId="31" borderId="5">
      <alignment vertical="center"/>
      <protection locked="0"/>
    </xf>
    <xf numFmtId="39" fontId="4" fillId="31" borderId="5">
      <alignment vertical="center"/>
      <protection locked="0"/>
    </xf>
    <xf numFmtId="168" fontId="4" fillId="31" borderId="5">
      <alignment vertical="center"/>
      <protection locked="0"/>
    </xf>
    <xf numFmtId="169" fontId="4" fillId="31" borderId="5">
      <alignment vertical="center"/>
      <protection locked="0"/>
    </xf>
    <xf numFmtId="164" fontId="4" fillId="31" borderId="5">
      <alignment horizontal="left" vertical="top" wrapText="1" indent="1"/>
      <protection locked="0"/>
    </xf>
    <xf numFmtId="170" fontId="4" fillId="31" borderId="5">
      <alignment vertical="center"/>
      <protection locked="0"/>
    </xf>
    <xf numFmtId="171" fontId="4" fillId="31" borderId="5">
      <alignment vertical="center"/>
      <protection locked="0"/>
    </xf>
    <xf numFmtId="164" fontId="1" fillId="2" borderId="4">
      <alignment horizontal="left" vertical="center"/>
    </xf>
    <xf numFmtId="164" fontId="1" fillId="2" borderId="4">
      <alignment horizontal="left" vertical="center" indent="1" justifyLastLine="1"/>
    </xf>
    <xf numFmtId="164" fontId="2" fillId="2" borderId="4">
      <alignment horizontal="left" vertical="center"/>
    </xf>
    <xf numFmtId="164" fontId="1" fillId="2" borderId="4">
      <alignment horizontal="center" vertical="center" justifyLastLine="1"/>
    </xf>
    <xf numFmtId="0" fontId="58" fillId="0" borderId="0"/>
    <xf numFmtId="164" fontId="18" fillId="2" borderId="6">
      <alignment horizontal="left" vertical="center"/>
    </xf>
    <xf numFmtId="164" fontId="18" fillId="2" borderId="0">
      <alignment horizontal="left" vertical="center"/>
    </xf>
    <xf numFmtId="164" fontId="19" fillId="2" borderId="0">
      <alignment horizontal="center" vertical="center"/>
    </xf>
    <xf numFmtId="164" fontId="19" fillId="2" borderId="7">
      <alignment horizontal="center" vertical="center"/>
    </xf>
    <xf numFmtId="164" fontId="10" fillId="32" borderId="0">
      <alignment vertical="center"/>
    </xf>
    <xf numFmtId="164" fontId="10" fillId="33" borderId="0">
      <alignment vertical="center"/>
    </xf>
    <xf numFmtId="164" fontId="11" fillId="34" borderId="0">
      <alignment vertical="center"/>
    </xf>
    <xf numFmtId="164" fontId="11" fillId="35" borderId="0">
      <alignment vertical="center"/>
    </xf>
    <xf numFmtId="164" fontId="11" fillId="36" borderId="0">
      <alignment vertical="center"/>
    </xf>
    <xf numFmtId="164" fontId="10" fillId="37" borderId="0">
      <alignment vertical="center"/>
    </xf>
    <xf numFmtId="164" fontId="10" fillId="38" borderId="0">
      <alignment vertical="center"/>
    </xf>
    <xf numFmtId="164" fontId="11" fillId="39" borderId="0">
      <alignment vertical="center"/>
    </xf>
    <xf numFmtId="164" fontId="11" fillId="40" borderId="0">
      <alignment vertical="center"/>
    </xf>
    <xf numFmtId="164" fontId="11" fillId="41" borderId="0">
      <alignment vertical="center"/>
    </xf>
    <xf numFmtId="164" fontId="10" fillId="42" borderId="0">
      <alignment vertical="center"/>
    </xf>
    <xf numFmtId="5" fontId="20" fillId="42" borderId="0">
      <alignment vertical="center"/>
    </xf>
    <xf numFmtId="7" fontId="20" fillId="42" borderId="0">
      <alignment vertical="center"/>
    </xf>
    <xf numFmtId="164" fontId="20" fillId="42" borderId="0">
      <alignment vertical="center"/>
    </xf>
    <xf numFmtId="37" fontId="20" fillId="42" borderId="0">
      <alignment vertical="center"/>
    </xf>
    <xf numFmtId="165" fontId="20" fillId="42" borderId="0">
      <alignment vertical="center"/>
    </xf>
    <xf numFmtId="166" fontId="20" fillId="42" borderId="0">
      <alignment vertical="center"/>
    </xf>
    <xf numFmtId="167" fontId="20" fillId="42" borderId="0">
      <alignment vertical="center"/>
    </xf>
    <xf numFmtId="39" fontId="20" fillId="42" borderId="0">
      <alignment vertical="center"/>
    </xf>
    <xf numFmtId="168" fontId="20" fillId="42" borderId="0">
      <alignment vertical="center"/>
    </xf>
    <xf numFmtId="169" fontId="20" fillId="42" borderId="0">
      <alignment vertical="center"/>
    </xf>
    <xf numFmtId="170" fontId="20" fillId="42" borderId="0">
      <alignment vertical="center"/>
    </xf>
    <xf numFmtId="171" fontId="20" fillId="42" borderId="0">
      <alignment vertical="center"/>
    </xf>
    <xf numFmtId="164" fontId="10" fillId="43" borderId="0">
      <alignment vertical="center"/>
    </xf>
    <xf numFmtId="164" fontId="11" fillId="44" borderId="0">
      <alignment vertical="center"/>
    </xf>
    <xf numFmtId="164" fontId="11" fillId="45" borderId="0">
      <alignment vertical="center"/>
    </xf>
    <xf numFmtId="164" fontId="11" fillId="46" borderId="0">
      <alignment vertical="center"/>
    </xf>
  </cellStyleXfs>
  <cellXfs count="143">
    <xf numFmtId="0" fontId="0" fillId="0" borderId="0" xfId="0" applyFill="1"/>
    <xf numFmtId="0" fontId="21" fillId="47" borderId="0" xfId="177" applyFont="1" applyFill="1" applyBorder="1" applyProtection="1"/>
    <xf numFmtId="0" fontId="22" fillId="48" borderId="8" xfId="177" applyFont="1" applyFill="1" applyBorder="1" applyProtection="1">
      <protection locked="0"/>
    </xf>
    <xf numFmtId="164" fontId="10" fillId="3" borderId="0" xfId="121">
      <alignment vertical="center"/>
    </xf>
    <xf numFmtId="164" fontId="10" fillId="10" borderId="0" xfId="122">
      <alignment vertical="center"/>
    </xf>
    <xf numFmtId="164" fontId="3" fillId="3" borderId="1" xfId="55">
      <alignment horizontal="left" vertical="center" indent="1" justifyLastLine="1"/>
    </xf>
    <xf numFmtId="37" fontId="4" fillId="31" borderId="5" xfId="163">
      <alignment vertical="center"/>
      <protection locked="0"/>
    </xf>
    <xf numFmtId="164" fontId="10" fillId="32" borderId="0" xfId="182">
      <alignment vertical="center"/>
    </xf>
    <xf numFmtId="0" fontId="23" fillId="0" borderId="0" xfId="0" applyFont="1" applyFill="1"/>
    <xf numFmtId="164" fontId="10" fillId="42" borderId="0" xfId="192">
      <alignment vertical="center"/>
    </xf>
    <xf numFmtId="0" fontId="24" fillId="49" borderId="0" xfId="177" applyFont="1" applyFill="1" applyBorder="1" applyProtection="1"/>
    <xf numFmtId="0" fontId="21" fillId="47" borderId="0" xfId="177" applyFont="1" applyFill="1" applyBorder="1" applyAlignment="1" applyProtection="1">
      <alignment horizontal="left" vertical="top" indent="1"/>
    </xf>
    <xf numFmtId="49" fontId="22" fillId="48" borderId="8" xfId="177" applyNumberFormat="1" applyFont="1" applyFill="1" applyBorder="1" applyProtection="1">
      <protection locked="0"/>
    </xf>
    <xf numFmtId="0" fontId="0" fillId="0" borderId="9" xfId="0" applyFill="1" applyBorder="1" applyAlignment="1">
      <alignment vertical="top"/>
    </xf>
    <xf numFmtId="0" fontId="22" fillId="48" borderId="8" xfId="177" applyNumberFormat="1" applyFont="1" applyFill="1" applyBorder="1" applyProtection="1">
      <protection locked="0"/>
    </xf>
    <xf numFmtId="164" fontId="8" fillId="2" borderId="0" xfId="93">
      <alignment vertical="center"/>
    </xf>
    <xf numFmtId="0" fontId="23" fillId="51" borderId="0" xfId="0" applyFont="1" applyFill="1"/>
    <xf numFmtId="0" fontId="25" fillId="0" borderId="10" xfId="0" applyFont="1" applyFill="1" applyBorder="1" applyAlignment="1">
      <alignment vertical="top"/>
    </xf>
    <xf numFmtId="164" fontId="7" fillId="5" borderId="2" xfId="72">
      <alignment horizontal="center" vertical="center" wrapText="1"/>
    </xf>
    <xf numFmtId="49" fontId="21" fillId="47" borderId="0" xfId="177" applyNumberFormat="1" applyFont="1" applyFill="1" applyBorder="1" applyProtection="1"/>
    <xf numFmtId="37" fontId="26" fillId="48" borderId="0" xfId="0" applyNumberFormat="1" applyFont="1" applyFill="1" applyAlignment="1">
      <alignment horizontal="left" vertical="center"/>
    </xf>
    <xf numFmtId="0" fontId="27" fillId="52" borderId="0" xfId="177" applyFont="1" applyFill="1" applyBorder="1" applyProtection="1"/>
    <xf numFmtId="164" fontId="1" fillId="2" borderId="0" xfId="32">
      <alignment vertical="center"/>
    </xf>
    <xf numFmtId="37" fontId="1" fillId="2" borderId="0" xfId="33">
      <alignment vertical="center"/>
    </xf>
    <xf numFmtId="0" fontId="28" fillId="47" borderId="0" xfId="177" applyFont="1" applyFill="1" applyBorder="1" applyAlignment="1" applyProtection="1">
      <alignment horizontal="left" vertical="top" indent="1"/>
    </xf>
    <xf numFmtId="37" fontId="20" fillId="42" borderId="0" xfId="196">
      <alignment vertical="center"/>
    </xf>
    <xf numFmtId="0" fontId="21" fillId="47" borderId="0" xfId="177" applyFont="1" applyFill="1" applyAlignment="1" applyProtection="1">
      <alignment horizontal="left" indent="1"/>
    </xf>
    <xf numFmtId="0" fontId="29" fillId="48" borderId="8" xfId="177" applyNumberFormat="1" applyFont="1" applyFill="1" applyBorder="1" applyAlignment="1" applyProtection="1">
      <alignment vertical="top" wrapText="1"/>
      <protection locked="0"/>
    </xf>
    <xf numFmtId="0" fontId="30" fillId="49" borderId="0" xfId="177" applyFont="1" applyFill="1" applyBorder="1" applyAlignment="1" applyProtection="1">
      <alignment horizontal="center"/>
    </xf>
    <xf numFmtId="0" fontId="30" fillId="49" borderId="0" xfId="177" applyFont="1" applyFill="1" applyBorder="1" applyAlignment="1" applyProtection="1">
      <alignment horizontal="center" vertical="center"/>
    </xf>
    <xf numFmtId="0" fontId="31" fillId="48" borderId="8" xfId="177" applyNumberFormat="1" applyFont="1" applyFill="1" applyBorder="1" applyProtection="1">
      <protection locked="0"/>
    </xf>
    <xf numFmtId="0" fontId="32" fillId="47" borderId="0" xfId="177" applyFont="1" applyFill="1" applyProtection="1"/>
    <xf numFmtId="0" fontId="25" fillId="0" borderId="0" xfId="0" applyFont="1" applyFill="1" applyAlignment="1">
      <alignment vertical="top"/>
    </xf>
    <xf numFmtId="0" fontId="33" fillId="47" borderId="0" xfId="177" applyFont="1" applyFill="1" applyBorder="1" applyAlignment="1" applyProtection="1">
      <alignment horizontal="left" vertical="top" indent="1"/>
    </xf>
    <xf numFmtId="0" fontId="33" fillId="47" borderId="0" xfId="177" applyFont="1" applyFill="1" applyBorder="1" applyAlignment="1" applyProtection="1">
      <alignment horizontal="left"/>
    </xf>
    <xf numFmtId="0" fontId="22" fillId="48" borderId="8" xfId="177" applyFont="1" applyFill="1" applyBorder="1" applyAlignment="1" applyProtection="1">
      <alignment wrapText="1"/>
      <protection locked="0"/>
    </xf>
    <xf numFmtId="3" fontId="25" fillId="0" borderId="10" xfId="0" applyNumberFormat="1" applyFont="1" applyFill="1" applyBorder="1" applyAlignment="1">
      <alignment vertical="top"/>
    </xf>
    <xf numFmtId="0" fontId="25" fillId="53" borderId="11" xfId="0" applyFont="1" applyFill="1" applyBorder="1" applyAlignment="1">
      <alignment horizontal="center" vertical="top"/>
    </xf>
    <xf numFmtId="0" fontId="28" fillId="47" borderId="0" xfId="177" applyFont="1" applyFill="1" applyBorder="1" applyProtection="1"/>
    <xf numFmtId="0" fontId="25" fillId="53" borderId="12" xfId="0" applyFont="1" applyFill="1" applyBorder="1" applyAlignment="1">
      <alignment horizontal="center" vertical="top"/>
    </xf>
    <xf numFmtId="0" fontId="24" fillId="49" borderId="0" xfId="177" applyFont="1" applyFill="1" applyProtection="1"/>
    <xf numFmtId="0" fontId="24" fillId="49" borderId="0" xfId="177" applyFont="1" applyFill="1" applyBorder="1" applyAlignment="1" applyProtection="1">
      <alignment horizontal="left" vertical="top" indent="1"/>
    </xf>
    <xf numFmtId="0" fontId="34" fillId="47" borderId="0" xfId="177" applyFont="1" applyFill="1" applyAlignment="1" applyProtection="1">
      <alignment horizontal="center" vertical="top"/>
    </xf>
    <xf numFmtId="0" fontId="21" fillId="47" borderId="0" xfId="177" applyFont="1" applyFill="1" applyBorder="1" applyAlignment="1" applyProtection="1">
      <alignment horizontal="left" vertical="top" indent="5"/>
    </xf>
    <xf numFmtId="164" fontId="1" fillId="2" borderId="0" xfId="40">
      <alignment horizontal="left" vertical="center"/>
    </xf>
    <xf numFmtId="0" fontId="31" fillId="48" borderId="8" xfId="177" applyFont="1" applyFill="1" applyBorder="1" applyProtection="1">
      <protection locked="0"/>
    </xf>
    <xf numFmtId="49" fontId="21" fillId="47" borderId="0" xfId="177" applyNumberFormat="1" applyFont="1" applyFill="1" applyProtection="1"/>
    <xf numFmtId="0" fontId="35" fillId="47" borderId="0" xfId="177" applyFont="1" applyFill="1" applyBorder="1" applyAlignment="1" applyProtection="1">
      <alignment horizontal="center"/>
    </xf>
    <xf numFmtId="0" fontId="33" fillId="47" borderId="13" xfId="177" applyFont="1" applyFill="1" applyBorder="1" applyAlignment="1" applyProtection="1">
      <alignment horizontal="left" indent="1"/>
    </xf>
    <xf numFmtId="0" fontId="35" fillId="47" borderId="0" xfId="177" applyFont="1" applyFill="1" applyBorder="1" applyAlignment="1" applyProtection="1">
      <alignment horizontal="center" vertical="center"/>
    </xf>
    <xf numFmtId="49" fontId="31" fillId="48" borderId="8" xfId="177" applyNumberFormat="1" applyFont="1" applyFill="1" applyBorder="1" applyProtection="1">
      <protection locked="0"/>
    </xf>
    <xf numFmtId="0" fontId="25" fillId="53" borderId="14" xfId="0" applyFont="1" applyFill="1" applyBorder="1" applyAlignment="1">
      <alignment horizontal="left" vertical="top"/>
    </xf>
    <xf numFmtId="0" fontId="0" fillId="2" borderId="0" xfId="0"/>
    <xf numFmtId="0" fontId="25" fillId="53" borderId="15" xfId="0" applyFont="1" applyFill="1" applyBorder="1" applyAlignment="1">
      <alignment horizontal="left" vertical="top"/>
    </xf>
    <xf numFmtId="0" fontId="36" fillId="47" borderId="0" xfId="177" applyFont="1" applyFill="1" applyProtection="1"/>
    <xf numFmtId="37" fontId="37" fillId="0" borderId="0" xfId="0" applyNumberFormat="1" applyFont="1" applyFill="1"/>
    <xf numFmtId="0" fontId="23" fillId="51" borderId="0" xfId="0" applyFont="1" applyFill="1" applyAlignment="1">
      <alignment horizontal="right"/>
    </xf>
    <xf numFmtId="0" fontId="34" fillId="47" borderId="0" xfId="177" applyFont="1" applyFill="1" applyBorder="1" applyAlignment="1" applyProtection="1">
      <alignment horizontal="left" vertical="top" wrapText="1"/>
    </xf>
    <xf numFmtId="37" fontId="38" fillId="0" borderId="0" xfId="0" applyNumberFormat="1" applyFont="1" applyFill="1"/>
    <xf numFmtId="49" fontId="24" fillId="49" borderId="0" xfId="177" applyNumberFormat="1" applyFont="1" applyFill="1" applyBorder="1" applyProtection="1"/>
    <xf numFmtId="0" fontId="39" fillId="49" borderId="0" xfId="177" applyFont="1" applyFill="1" applyBorder="1" applyProtection="1"/>
    <xf numFmtId="0" fontId="33" fillId="47" borderId="0" xfId="177" applyFont="1" applyFill="1" applyBorder="1" applyAlignment="1" applyProtection="1">
      <alignment horizontal="left" vertical="top" indent="3"/>
    </xf>
    <xf numFmtId="0" fontId="21" fillId="47" borderId="0" xfId="177" applyFont="1" applyFill="1" applyAlignment="1" applyProtection="1">
      <alignment horizontal="left" vertical="top"/>
    </xf>
    <xf numFmtId="0" fontId="40" fillId="0" borderId="0" xfId="0" applyFont="1" applyFill="1" applyAlignment="1">
      <alignment vertical="top"/>
    </xf>
    <xf numFmtId="164" fontId="1" fillId="2" borderId="0" xfId="41">
      <alignment horizontal="left" vertical="center" indent="1"/>
    </xf>
    <xf numFmtId="0" fontId="33" fillId="47" borderId="0" xfId="177" applyFont="1" applyFill="1" applyBorder="1" applyAlignment="1" applyProtection="1">
      <alignment horizontal="center" vertical="top"/>
    </xf>
    <xf numFmtId="0" fontId="41" fillId="0" borderId="0" xfId="0" applyFont="1" applyFill="1"/>
    <xf numFmtId="0" fontId="25" fillId="50" borderId="0" xfId="0" applyFont="1" applyFill="1" applyAlignment="1">
      <alignment vertical="top"/>
    </xf>
    <xf numFmtId="0" fontId="21" fillId="47" borderId="0" xfId="177" applyFont="1" applyFill="1" applyAlignment="1" applyProtection="1"/>
    <xf numFmtId="0" fontId="22" fillId="48" borderId="8" xfId="177" applyFont="1" applyFill="1" applyBorder="1" applyProtection="1"/>
    <xf numFmtId="0" fontId="42" fillId="47" borderId="0" xfId="177" applyFont="1" applyFill="1" applyProtection="1"/>
    <xf numFmtId="37" fontId="43" fillId="0" borderId="0" xfId="0" applyNumberFormat="1" applyFont="1" applyFill="1"/>
    <xf numFmtId="0" fontId="21" fillId="47" borderId="0" xfId="177" applyFont="1" applyFill="1" applyAlignment="1" applyProtection="1">
      <alignment horizontal="left" indent="3"/>
    </xf>
    <xf numFmtId="0" fontId="44" fillId="52" borderId="13" xfId="177" applyFont="1" applyFill="1" applyBorder="1" applyAlignment="1" applyProtection="1">
      <alignment horizontal="left" indent="1"/>
    </xf>
    <xf numFmtId="37" fontId="43" fillId="51" borderId="0" xfId="0" applyNumberFormat="1" applyFont="1" applyFill="1"/>
    <xf numFmtId="0" fontId="45" fillId="52" borderId="0" xfId="177" applyFont="1" applyFill="1" applyAlignment="1" applyProtection="1">
      <alignment horizontal="center" vertical="top"/>
    </xf>
    <xf numFmtId="0" fontId="24" fillId="49" borderId="0" xfId="177" applyFont="1" applyFill="1" applyBorder="1" applyAlignment="1" applyProtection="1">
      <alignment horizontal="left" vertical="top" indent="5"/>
    </xf>
    <xf numFmtId="0" fontId="46" fillId="47" borderId="0" xfId="177" applyFont="1" applyFill="1" applyAlignment="1" applyProtection="1">
      <alignment horizontal="right" vertical="center"/>
    </xf>
    <xf numFmtId="0" fontId="33" fillId="47" borderId="13" xfId="177" applyFont="1" applyFill="1" applyBorder="1" applyAlignment="1" applyProtection="1">
      <alignment horizontal="left" vertical="center" indent="1"/>
    </xf>
    <xf numFmtId="0" fontId="23" fillId="0" borderId="0" xfId="0" applyFont="1" applyFill="1" applyBorder="1"/>
    <xf numFmtId="0" fontId="27" fillId="52" borderId="0" xfId="177" applyFont="1" applyFill="1" applyProtection="1"/>
    <xf numFmtId="0" fontId="21" fillId="47" borderId="0" xfId="177" applyFont="1" applyFill="1" applyBorder="1" applyAlignment="1" applyProtection="1">
      <alignment horizontal="left" vertical="top"/>
    </xf>
    <xf numFmtId="0" fontId="47" fillId="49" borderId="13" xfId="177" applyFont="1" applyFill="1" applyBorder="1" applyAlignment="1" applyProtection="1">
      <alignment horizontal="left" indent="1"/>
    </xf>
    <xf numFmtId="37" fontId="48" fillId="0" borderId="0" xfId="0" applyNumberFormat="1" applyFont="1" applyFill="1" applyBorder="1" applyAlignment="1" applyProtection="1">
      <alignment horizontal="centerContinuous" vertical="center"/>
      <protection locked="0"/>
    </xf>
    <xf numFmtId="0" fontId="24" fillId="49" borderId="0" xfId="177" applyFont="1" applyFill="1" applyBorder="1" applyAlignment="1" applyProtection="1">
      <alignment horizontal="left" vertical="top" indent="7"/>
    </xf>
    <xf numFmtId="0" fontId="33" fillId="48" borderId="8" xfId="177" applyFont="1" applyFill="1" applyBorder="1" applyProtection="1">
      <protection locked="0"/>
    </xf>
    <xf numFmtId="0" fontId="33" fillId="47" borderId="0" xfId="177" applyFont="1" applyFill="1" applyBorder="1" applyAlignment="1" applyProtection="1">
      <alignment horizontal="left" vertical="top" wrapText="1"/>
    </xf>
    <xf numFmtId="0" fontId="21" fillId="47" borderId="0" xfId="177" applyFont="1" applyFill="1" applyBorder="1" applyAlignment="1" applyProtection="1">
      <alignment horizontal="left" vertical="top" wrapText="1"/>
    </xf>
    <xf numFmtId="164" fontId="1" fillId="2" borderId="0" xfId="40" applyAlignment="1">
      <alignment horizontal="left" vertical="center" indent="1"/>
    </xf>
    <xf numFmtId="0" fontId="25" fillId="0" borderId="0" xfId="0" applyFont="1" applyFill="1" applyBorder="1" applyAlignment="1">
      <alignment vertical="top"/>
    </xf>
    <xf numFmtId="0" fontId="21" fillId="47" borderId="0" xfId="177" applyFont="1" applyFill="1" applyProtection="1"/>
    <xf numFmtId="0" fontId="36" fillId="47" borderId="0" xfId="177" applyFont="1" applyFill="1" applyAlignment="1" applyProtection="1">
      <alignment horizontal="left" indent="3"/>
    </xf>
    <xf numFmtId="0" fontId="23" fillId="51" borderId="0" xfId="0" applyFont="1" applyFill="1" applyAlignment="1">
      <alignment horizontal="left"/>
    </xf>
    <xf numFmtId="0" fontId="33" fillId="47" borderId="0" xfId="177" applyFont="1" applyFill="1" applyBorder="1" applyAlignment="1" applyProtection="1">
      <alignment horizontal="left" wrapText="1"/>
    </xf>
    <xf numFmtId="164" fontId="1" fillId="2" borderId="0" xfId="32" applyAlignment="1">
      <alignment horizontal="left" vertical="center" indent="1"/>
    </xf>
    <xf numFmtId="0" fontId="33" fillId="47" borderId="0" xfId="177" applyFont="1" applyFill="1" applyAlignment="1" applyProtection="1">
      <alignment horizontal="left" indent="1"/>
    </xf>
    <xf numFmtId="0" fontId="21" fillId="47" borderId="0" xfId="177" applyFont="1" applyFill="1" applyBorder="1" applyAlignment="1" applyProtection="1">
      <alignment horizontal="left" vertical="top" indent="2"/>
    </xf>
    <xf numFmtId="0" fontId="25" fillId="50" borderId="16" xfId="0" applyFont="1" applyFill="1" applyBorder="1" applyAlignment="1">
      <alignment vertical="top"/>
    </xf>
    <xf numFmtId="37" fontId="49" fillId="0" borderId="0" xfId="0" applyNumberFormat="1" applyFont="1" applyFill="1"/>
    <xf numFmtId="0" fontId="0" fillId="0" borderId="10" xfId="0" applyFill="1" applyBorder="1" applyAlignment="1">
      <alignment vertical="top"/>
    </xf>
    <xf numFmtId="164" fontId="10" fillId="3" borderId="0" xfId="121" quotePrefix="1">
      <alignment vertical="center"/>
    </xf>
    <xf numFmtId="0" fontId="25" fillId="53" borderId="0" xfId="0" applyFont="1" applyFill="1" applyAlignment="1">
      <alignment horizontal="centerContinuous" vertical="top"/>
    </xf>
    <xf numFmtId="164" fontId="10" fillId="10" borderId="0" xfId="122" quotePrefix="1">
      <alignment vertical="center"/>
    </xf>
    <xf numFmtId="0" fontId="25" fillId="50" borderId="0" xfId="0" applyFont="1" applyFill="1" applyAlignment="1">
      <alignment horizontal="left" vertical="top"/>
    </xf>
    <xf numFmtId="0" fontId="25" fillId="54" borderId="17" xfId="0" applyFont="1" applyFill="1" applyBorder="1" applyAlignment="1">
      <alignment horizontal="center" vertical="top"/>
    </xf>
    <xf numFmtId="0" fontId="50" fillId="0" borderId="0" xfId="0" applyFont="1" applyFill="1" applyAlignment="1">
      <alignment horizontal="left" indent="1"/>
    </xf>
    <xf numFmtId="37" fontId="23" fillId="0" borderId="0" xfId="0" applyNumberFormat="1" applyFont="1" applyFill="1" applyAlignment="1">
      <alignment horizontal="left" indent="2"/>
    </xf>
    <xf numFmtId="0" fontId="25" fillId="0" borderId="16" xfId="0" applyFont="1" applyFill="1" applyBorder="1" applyAlignment="1">
      <alignment horizontal="left" vertical="top"/>
    </xf>
    <xf numFmtId="0" fontId="26" fillId="0" borderId="0" xfId="0" applyFont="1" applyFill="1"/>
    <xf numFmtId="0" fontId="33" fillId="47" borderId="0" xfId="177" applyFont="1" applyFill="1" applyProtection="1"/>
    <xf numFmtId="0" fontId="25" fillId="0" borderId="0" xfId="0" applyFont="1" applyFill="1" applyAlignment="1">
      <alignment horizontal="center" vertical="top"/>
    </xf>
    <xf numFmtId="164" fontId="5" fillId="2" borderId="0" xfId="91">
      <alignment vertical="center"/>
    </xf>
    <xf numFmtId="0" fontId="25" fillId="53" borderId="0" xfId="0" applyFont="1" applyFill="1" applyAlignment="1">
      <alignment vertical="top"/>
    </xf>
    <xf numFmtId="0" fontId="25" fillId="53" borderId="19" xfId="0" applyFont="1" applyFill="1" applyBorder="1" applyAlignment="1">
      <alignment horizontal="center" vertical="top"/>
    </xf>
    <xf numFmtId="0" fontId="51" fillId="53" borderId="20" xfId="0" applyFont="1" applyFill="1" applyBorder="1" applyAlignment="1">
      <alignment horizontal="left" vertical="top"/>
    </xf>
    <xf numFmtId="164" fontId="10" fillId="0" borderId="0" xfId="121" applyFill="1">
      <alignment vertical="center"/>
    </xf>
    <xf numFmtId="0" fontId="0" fillId="0" borderId="0" xfId="0" applyFill="1" applyBorder="1" applyAlignment="1">
      <alignment vertical="top"/>
    </xf>
    <xf numFmtId="0" fontId="25" fillId="0" borderId="0" xfId="0" applyFont="1" applyFill="1" applyAlignment="1">
      <alignment horizontal="left" vertical="top"/>
    </xf>
    <xf numFmtId="0" fontId="52" fillId="53" borderId="0" xfId="0" applyFont="1" applyFill="1" applyAlignment="1">
      <alignment horizontal="left" vertical="top"/>
    </xf>
    <xf numFmtId="0" fontId="25" fillId="0" borderId="16" xfId="0" applyFont="1" applyFill="1" applyBorder="1" applyAlignment="1">
      <alignment vertical="top"/>
    </xf>
    <xf numFmtId="0" fontId="0" fillId="0" borderId="17" xfId="0" applyFill="1" applyBorder="1" applyAlignment="1">
      <alignment horizontal="center" vertical="top"/>
    </xf>
    <xf numFmtId="37" fontId="53" fillId="0" borderId="0" xfId="0" applyNumberFormat="1" applyFont="1" applyFill="1"/>
    <xf numFmtId="0" fontId="33" fillId="47" borderId="0" xfId="177" applyFont="1" applyFill="1" applyAlignment="1" applyProtection="1">
      <alignment horizontal="center" vertical="center"/>
    </xf>
    <xf numFmtId="164" fontId="4" fillId="2" borderId="1" xfId="119">
      <alignment vertical="center"/>
    </xf>
    <xf numFmtId="164" fontId="54" fillId="42" borderId="0" xfId="192" applyFont="1">
      <alignment vertical="center"/>
    </xf>
    <xf numFmtId="0" fontId="25" fillId="53" borderId="0" xfId="0" applyFont="1" applyFill="1" applyAlignment="1">
      <alignment horizontal="left" vertical="top"/>
    </xf>
    <xf numFmtId="0" fontId="33" fillId="47" borderId="0" xfId="177" applyFont="1" applyFill="1" applyAlignment="1" applyProtection="1">
      <alignment horizontal="left" vertical="center"/>
    </xf>
    <xf numFmtId="0" fontId="33" fillId="47" borderId="0" xfId="177" applyFont="1" applyFill="1" applyAlignment="1" applyProtection="1">
      <alignment horizontal="right" vertical="center"/>
    </xf>
    <xf numFmtId="37" fontId="55" fillId="0" borderId="0" xfId="0" applyNumberFormat="1" applyFont="1" applyFill="1"/>
    <xf numFmtId="0" fontId="56" fillId="47" borderId="0" xfId="177" applyFont="1" applyFill="1" applyAlignment="1" applyProtection="1">
      <alignment horizontal="centerContinuous"/>
    </xf>
    <xf numFmtId="0" fontId="22" fillId="47" borderId="21" xfId="177" applyFont="1" applyFill="1" applyBorder="1" applyProtection="1"/>
    <xf numFmtId="0" fontId="0" fillId="0" borderId="17" xfId="0" applyFill="1" applyBorder="1" applyAlignment="1">
      <alignment vertical="top"/>
    </xf>
    <xf numFmtId="0" fontId="57" fillId="47" borderId="0" xfId="177" applyFont="1" applyFill="1" applyAlignment="1" applyProtection="1">
      <alignment horizontal="center" vertical="top"/>
    </xf>
    <xf numFmtId="164" fontId="1" fillId="2" borderId="0" xfId="41" applyAlignment="1">
      <alignment horizontal="centerContinuous" vertical="center"/>
    </xf>
    <xf numFmtId="0" fontId="25" fillId="55" borderId="0" xfId="0" applyFont="1" applyFill="1" applyAlignment="1">
      <alignment vertical="top"/>
    </xf>
    <xf numFmtId="0" fontId="0" fillId="55" borderId="0" xfId="0" applyFill="1" applyBorder="1" applyAlignment="1">
      <alignment vertical="top"/>
    </xf>
    <xf numFmtId="0" fontId="0" fillId="55" borderId="0" xfId="0" applyFill="1" applyAlignment="1">
      <alignment vertical="top"/>
    </xf>
    <xf numFmtId="0" fontId="0" fillId="55" borderId="18" xfId="0" applyFill="1" applyBorder="1" applyAlignment="1">
      <alignment vertical="top"/>
    </xf>
    <xf numFmtId="0" fontId="0" fillId="56" borderId="9" xfId="0" applyFill="1" applyBorder="1" applyAlignment="1">
      <alignment vertical="top"/>
    </xf>
    <xf numFmtId="0" fontId="0" fillId="0" borderId="9" xfId="0" applyFill="1" applyBorder="1"/>
    <xf numFmtId="164" fontId="10" fillId="43" borderId="0" xfId="205">
      <alignment vertical="center"/>
    </xf>
    <xf numFmtId="37" fontId="59" fillId="0" borderId="0" xfId="0" applyNumberFormat="1" applyFont="1" applyFill="1"/>
    <xf numFmtId="164" fontId="23" fillId="0" borderId="0" xfId="0" applyNumberFormat="1" applyFont="1" applyFill="1"/>
  </cellXfs>
  <cellStyles count="209">
    <cellStyle name="00 Blk Hdr (A)" xfId="1" xr:uid="{00000000-0005-0000-0000-000000000000}"/>
    <cellStyle name="00 Blk Rcd ($0)" xfId="2" xr:uid="{00000000-0005-0000-0000-000001000000}"/>
    <cellStyle name="00 Blk Rcd ($0.00)" xfId="3" xr:uid="{00000000-0005-0000-0000-000002000000}"/>
    <cellStyle name="00 Blk Rcd (0)" xfId="4" xr:uid="{00000000-0005-0000-0000-000003000000}"/>
    <cellStyle name="00 Blk Rcd (0,)" xfId="5" xr:uid="{00000000-0005-0000-0000-000004000000}"/>
    <cellStyle name="00 Blk Rcd (0.0%)" xfId="6" xr:uid="{00000000-0005-0000-0000-000005000000}"/>
    <cellStyle name="00 Blk Rcd (0.0)" xfId="7" xr:uid="{00000000-0005-0000-0000-000006000000}"/>
    <cellStyle name="00 Blk Rcd (0.00%)" xfId="8" xr:uid="{00000000-0005-0000-0000-000007000000}"/>
    <cellStyle name="00 Blk Rcd (0.00)" xfId="9" xr:uid="{00000000-0005-0000-0000-000008000000}"/>
    <cellStyle name="00 Blk Rcd (0.000)" xfId="10" xr:uid="{00000000-0005-0000-0000-000009000000}"/>
    <cellStyle name="00 Blk Rcd (0.0000)" xfId="11" xr:uid="{00000000-0005-0000-0000-00000A000000}"/>
    <cellStyle name="00 Blk Rcd (A)" xfId="12" xr:uid="{00000000-0005-0000-0000-00000B000000}"/>
    <cellStyle name="00 Blk Rcd (B)" xfId="13" xr:uid="{00000000-0005-0000-0000-00000C000000}"/>
    <cellStyle name="00 Blk Rcd (MDY)" xfId="14" xr:uid="{00000000-0005-0000-0000-00000D000000}"/>
    <cellStyle name="00 Blk Rcd (MY)" xfId="15" xr:uid="{00000000-0005-0000-0000-00000E000000}"/>
    <cellStyle name="00 Blk Ttl ($0)" xfId="16" xr:uid="{00000000-0005-0000-0000-00000F000000}"/>
    <cellStyle name="00 Blk Ttl ($0.00)" xfId="17" xr:uid="{00000000-0005-0000-0000-000010000000}"/>
    <cellStyle name="00 Blk Ttl (0)" xfId="18" xr:uid="{00000000-0005-0000-0000-000011000000}"/>
    <cellStyle name="00 Blk Ttl (0,)" xfId="19" xr:uid="{00000000-0005-0000-0000-000012000000}"/>
    <cellStyle name="00 Blk Ttl (0.0%)" xfId="20" xr:uid="{00000000-0005-0000-0000-000013000000}"/>
    <cellStyle name="00 Blk Ttl (0.0)" xfId="21" xr:uid="{00000000-0005-0000-0000-000014000000}"/>
    <cellStyle name="00 Blk Ttl (0.00%)" xfId="22" xr:uid="{00000000-0005-0000-0000-000015000000}"/>
    <cellStyle name="00 Blk Ttl (0.00)" xfId="23" xr:uid="{00000000-0005-0000-0000-000016000000}"/>
    <cellStyle name="00 Blk Ttl (0.000)" xfId="24" xr:uid="{00000000-0005-0000-0000-000017000000}"/>
    <cellStyle name="00 Blk Ttl (0.0000)" xfId="25" xr:uid="{00000000-0005-0000-0000-000018000000}"/>
    <cellStyle name="00 Blk Ttl (A)" xfId="26" xr:uid="{00000000-0005-0000-0000-000019000000}"/>
    <cellStyle name="00 Grp Hdr (A)" xfId="27" xr:uid="{00000000-0005-0000-0000-00001A000000}"/>
    <cellStyle name="00 Grp Hdr (C)" xfId="28" xr:uid="{00000000-0005-0000-0000-00001B000000}"/>
    <cellStyle name="00 Grp Hdr (D)" xfId="29" xr:uid="{00000000-0005-0000-0000-00001C000000}"/>
    <cellStyle name="00 Grp Rcd ($0)" xfId="30" xr:uid="{00000000-0005-0000-0000-00001D000000}"/>
    <cellStyle name="00 Grp Rcd ($0.00)" xfId="31" xr:uid="{00000000-0005-0000-0000-00001E000000}"/>
    <cellStyle name="00 Grp Rcd (0)" xfId="32" xr:uid="{00000000-0005-0000-0000-00001F000000}"/>
    <cellStyle name="00 Grp Rcd (0,)" xfId="33" xr:uid="{00000000-0005-0000-0000-000020000000}"/>
    <cellStyle name="00 Grp Rcd (0.0%)" xfId="34" xr:uid="{00000000-0005-0000-0000-000021000000}"/>
    <cellStyle name="00 Grp Rcd (0.0)" xfId="35" xr:uid="{00000000-0005-0000-0000-000022000000}"/>
    <cellStyle name="00 Grp Rcd (0.00%)" xfId="36" xr:uid="{00000000-0005-0000-0000-000023000000}"/>
    <cellStyle name="00 Grp Rcd (0.00)" xfId="37" xr:uid="{00000000-0005-0000-0000-000024000000}"/>
    <cellStyle name="00 Grp Rcd (0.000)" xfId="38" xr:uid="{00000000-0005-0000-0000-000025000000}"/>
    <cellStyle name="00 Grp Rcd (0.0000)" xfId="39" xr:uid="{00000000-0005-0000-0000-000026000000}"/>
    <cellStyle name="00 Grp Rcd (A)" xfId="40" xr:uid="{00000000-0005-0000-0000-000027000000}"/>
    <cellStyle name="00 Grp Rcd (B)" xfId="41" xr:uid="{00000000-0005-0000-0000-000028000000}"/>
    <cellStyle name="00 Grp Rcd (C)" xfId="42" xr:uid="{00000000-0005-0000-0000-000029000000}"/>
    <cellStyle name="00 Grp Rcd (MDY)" xfId="43" xr:uid="{00000000-0005-0000-0000-00002A000000}"/>
    <cellStyle name="00 Grp Rcd (MY)" xfId="44" xr:uid="{00000000-0005-0000-0000-00002B000000}"/>
    <cellStyle name="00 Grp Ttl ($0)" xfId="45" xr:uid="{00000000-0005-0000-0000-00002C000000}"/>
    <cellStyle name="00 Grp Ttl ($0.00)" xfId="46" xr:uid="{00000000-0005-0000-0000-00002D000000}"/>
    <cellStyle name="00 Grp Ttl (0)" xfId="47" xr:uid="{00000000-0005-0000-0000-00002E000000}"/>
    <cellStyle name="00 Grp Ttl (0,)" xfId="48" xr:uid="{00000000-0005-0000-0000-00002F000000}"/>
    <cellStyle name="00 Grp Ttl (0.0%)" xfId="49" xr:uid="{00000000-0005-0000-0000-000030000000}"/>
    <cellStyle name="00 Grp Ttl (0.0)" xfId="50" xr:uid="{00000000-0005-0000-0000-000031000000}"/>
    <cellStyle name="00 Grp Ttl (0.00%)" xfId="51" xr:uid="{00000000-0005-0000-0000-000032000000}"/>
    <cellStyle name="00 Grp Ttl (0.00)" xfId="52" xr:uid="{00000000-0005-0000-0000-000033000000}"/>
    <cellStyle name="00 Grp Ttl (0.000)" xfId="53" xr:uid="{00000000-0005-0000-0000-000034000000}"/>
    <cellStyle name="00 Grp Ttl (0.0000)" xfId="54" xr:uid="{00000000-0005-0000-0000-000035000000}"/>
    <cellStyle name="00 Grp Ttl (A)" xfId="55" xr:uid="{00000000-0005-0000-0000-000036000000}"/>
    <cellStyle name="00 Rpt Bnr ($0)" xfId="56" xr:uid="{00000000-0005-0000-0000-000037000000}"/>
    <cellStyle name="00 Rpt Bnr ($0.00)" xfId="57" xr:uid="{00000000-0005-0000-0000-000038000000}"/>
    <cellStyle name="00 Rpt Bnr (0)" xfId="58" xr:uid="{00000000-0005-0000-0000-000039000000}"/>
    <cellStyle name="00 Rpt Bnr (0,)" xfId="59" xr:uid="{00000000-0005-0000-0000-00003A000000}"/>
    <cellStyle name="00 Rpt Bnr (0.0%)" xfId="60" xr:uid="{00000000-0005-0000-0000-00003B000000}"/>
    <cellStyle name="00 Rpt Bnr (0.0)" xfId="61" xr:uid="{00000000-0005-0000-0000-00003C000000}"/>
    <cellStyle name="00 Rpt Bnr (0.00%)" xfId="62" xr:uid="{00000000-0005-0000-0000-00003D000000}"/>
    <cellStyle name="00 Rpt Bnr (0.00)" xfId="63" xr:uid="{00000000-0005-0000-0000-00003E000000}"/>
    <cellStyle name="00 Rpt Bnr (0.000)" xfId="64" xr:uid="{00000000-0005-0000-0000-00003F000000}"/>
    <cellStyle name="00 Rpt Bnr (0.0000)" xfId="65" xr:uid="{00000000-0005-0000-0000-000040000000}"/>
    <cellStyle name="00 Rpt Bnr (A)" xfId="66" xr:uid="{00000000-0005-0000-0000-000041000000}"/>
    <cellStyle name="00 Rpt Bnr (B)" xfId="67" xr:uid="{00000000-0005-0000-0000-000042000000}"/>
    <cellStyle name="00 Rpt Bnr (C)" xfId="68" xr:uid="{00000000-0005-0000-0000-000043000000}"/>
    <cellStyle name="00 Rpt Bnr (D)" xfId="69" xr:uid="{00000000-0005-0000-0000-000044000000}"/>
    <cellStyle name="00 Rpt Bnr (MDY)" xfId="70" xr:uid="{00000000-0005-0000-0000-000045000000}"/>
    <cellStyle name="00 Rpt Bnr (MY)" xfId="71" xr:uid="{00000000-0005-0000-0000-000046000000}"/>
    <cellStyle name="00 Rpt Hdr (A)" xfId="72" xr:uid="{00000000-0005-0000-0000-000047000000}"/>
    <cellStyle name="00 Rpt Hdr (B)" xfId="73" xr:uid="{00000000-0005-0000-0000-000048000000}"/>
    <cellStyle name="00 Rpt Hdr (C)" xfId="74" xr:uid="{00000000-0005-0000-0000-000049000000}"/>
    <cellStyle name="00 Rpt Hdr (D)" xfId="75" xr:uid="{00000000-0005-0000-0000-00004A000000}"/>
    <cellStyle name="00 Rpt Hdr (MDY)" xfId="76" xr:uid="{00000000-0005-0000-0000-00004B000000}"/>
    <cellStyle name="00 Rpt Hdr (MY)" xfId="77" xr:uid="{00000000-0005-0000-0000-00004C000000}"/>
    <cellStyle name="00 Rpt Ttl ($0)" xfId="78" xr:uid="{00000000-0005-0000-0000-00004D000000}"/>
    <cellStyle name="00 Rpt Ttl ($0.00)" xfId="79" xr:uid="{00000000-0005-0000-0000-00004E000000}"/>
    <cellStyle name="00 Rpt Ttl (0)" xfId="80" xr:uid="{00000000-0005-0000-0000-00004F000000}"/>
    <cellStyle name="00 Rpt Ttl (0,)" xfId="81" xr:uid="{00000000-0005-0000-0000-000050000000}"/>
    <cellStyle name="00 Rpt Ttl (0.0%)" xfId="82" xr:uid="{00000000-0005-0000-0000-000051000000}"/>
    <cellStyle name="00 Rpt Ttl (0.0)" xfId="83" xr:uid="{00000000-0005-0000-0000-000052000000}"/>
    <cellStyle name="00 Rpt Ttl (0.00%)" xfId="84" xr:uid="{00000000-0005-0000-0000-000053000000}"/>
    <cellStyle name="00 Rpt Ttl (0.00)" xfId="85" xr:uid="{00000000-0005-0000-0000-000054000000}"/>
    <cellStyle name="00 Rpt Ttl (0.000)" xfId="86" xr:uid="{00000000-0005-0000-0000-000055000000}"/>
    <cellStyle name="00 Rpt Ttl (0.0000)" xfId="87" xr:uid="{00000000-0005-0000-0000-000056000000}"/>
    <cellStyle name="00 Rpt Ttl (A)" xfId="88" xr:uid="{00000000-0005-0000-0000-000057000000}"/>
    <cellStyle name="00 Sheet Minor Title (A)" xfId="89" xr:uid="{00000000-0005-0000-0000-000058000000}"/>
    <cellStyle name="00 Sheet Minor Title (B)" xfId="90" xr:uid="{00000000-0005-0000-0000-000059000000}"/>
    <cellStyle name="00 Sheet SubTitle (A)" xfId="91" xr:uid="{00000000-0005-0000-0000-00005A000000}"/>
    <cellStyle name="00 Sheet SubTitle (B)" xfId="92" xr:uid="{00000000-0005-0000-0000-00005B000000}"/>
    <cellStyle name="00 Sheet Title (A)" xfId="93" xr:uid="{00000000-0005-0000-0000-00005C000000}"/>
    <cellStyle name="00 Sub HDR (A)" xfId="94" xr:uid="{00000000-0005-0000-0000-00005D000000}"/>
    <cellStyle name="00 Sub Rcd ($0)" xfId="95" xr:uid="{00000000-0005-0000-0000-00005E000000}"/>
    <cellStyle name="00 Sub Rcd ($0.00)" xfId="96" xr:uid="{00000000-0005-0000-0000-00005F000000}"/>
    <cellStyle name="00 Sub Rcd (0)" xfId="97" xr:uid="{00000000-0005-0000-0000-000060000000}"/>
    <cellStyle name="00 Sub Rcd (0,)" xfId="98" xr:uid="{00000000-0005-0000-0000-000061000000}"/>
    <cellStyle name="00 Sub Rcd (0.0%)" xfId="99" xr:uid="{00000000-0005-0000-0000-000062000000}"/>
    <cellStyle name="00 Sub Rcd (0.0)" xfId="100" xr:uid="{00000000-0005-0000-0000-000063000000}"/>
    <cellStyle name="00 Sub Rcd (0.00%)" xfId="101" xr:uid="{00000000-0005-0000-0000-000064000000}"/>
    <cellStyle name="00 Sub Rcd (0.00)" xfId="102" xr:uid="{00000000-0005-0000-0000-000065000000}"/>
    <cellStyle name="00 Sub Rcd (0.000)" xfId="103" xr:uid="{00000000-0005-0000-0000-000066000000}"/>
    <cellStyle name="00 Sub Rcd (0.0000)" xfId="104" xr:uid="{00000000-0005-0000-0000-000067000000}"/>
    <cellStyle name="00 Sub Rcd (A)" xfId="105" xr:uid="{00000000-0005-0000-0000-000068000000}"/>
    <cellStyle name="00 Sub Rcd (B)" xfId="106" xr:uid="{00000000-0005-0000-0000-000069000000}"/>
    <cellStyle name="00 Sub Rcd (MDY)" xfId="107" xr:uid="{00000000-0005-0000-0000-00006A000000}"/>
    <cellStyle name="00 Sub Rcd (MY)" xfId="108" xr:uid="{00000000-0005-0000-0000-00006B000000}"/>
    <cellStyle name="00 Sub Ttl ($0)" xfId="109" xr:uid="{00000000-0005-0000-0000-00006C000000}"/>
    <cellStyle name="00 Sub Ttl ($0.00)" xfId="110" xr:uid="{00000000-0005-0000-0000-00006D000000}"/>
    <cellStyle name="00 Sub Ttl (0)" xfId="111" xr:uid="{00000000-0005-0000-0000-00006E000000}"/>
    <cellStyle name="00 Sub Ttl (0,)" xfId="112" xr:uid="{00000000-0005-0000-0000-00006F000000}"/>
    <cellStyle name="00 Sub Ttl (0.0%)" xfId="113" xr:uid="{00000000-0005-0000-0000-000070000000}"/>
    <cellStyle name="00 Sub Ttl (0.0)" xfId="114" xr:uid="{00000000-0005-0000-0000-000071000000}"/>
    <cellStyle name="00 Sub Ttl (0.00%)" xfId="115" xr:uid="{00000000-0005-0000-0000-000072000000}"/>
    <cellStyle name="00 Sub Ttl (0.00)" xfId="116" xr:uid="{00000000-0005-0000-0000-000073000000}"/>
    <cellStyle name="00 Sub Ttl (0.000)" xfId="117" xr:uid="{00000000-0005-0000-0000-000074000000}"/>
    <cellStyle name="00 Sub Ttl (0.0000)" xfId="118" xr:uid="{00000000-0005-0000-0000-000075000000}"/>
    <cellStyle name="00 Sub Ttl (A)" xfId="119" xr:uid="{00000000-0005-0000-0000-000076000000}"/>
    <cellStyle name="00 Top Brand Med (A)" xfId="120" xr:uid="{00000000-0005-0000-0000-000077000000}"/>
    <cellStyle name="AQ1" xfId="121" xr:uid="{00000000-0005-0000-0000-000078000000}"/>
    <cellStyle name="AQ2" xfId="122" xr:uid="{00000000-0005-0000-0000-000079000000}"/>
    <cellStyle name="AQ3" xfId="123" xr:uid="{00000000-0005-0000-0000-00007A000000}"/>
    <cellStyle name="AQ4" xfId="124" xr:uid="{00000000-0005-0000-0000-00007B000000}"/>
    <cellStyle name="AQ5" xfId="125" xr:uid="{00000000-0005-0000-0000-00007C000000}"/>
    <cellStyle name="Button (A)" xfId="126" xr:uid="{00000000-0005-0000-0000-00007D000000}"/>
    <cellStyle name="Button (B)" xfId="127" xr:uid="{00000000-0005-0000-0000-00007E000000}"/>
    <cellStyle name="CM1" xfId="128" xr:uid="{00000000-0005-0000-0000-00007F000000}"/>
    <cellStyle name="CM2" xfId="129" xr:uid="{00000000-0005-0000-0000-000080000000}"/>
    <cellStyle name="CM3" xfId="130" xr:uid="{00000000-0005-0000-0000-000081000000}"/>
    <cellStyle name="CM4" xfId="131" xr:uid="{00000000-0005-0000-0000-000082000000}"/>
    <cellStyle name="CM5" xfId="132" xr:uid="{00000000-0005-0000-0000-000083000000}"/>
    <cellStyle name="Dbl-Click (A)" xfId="133" xr:uid="{00000000-0005-0000-0000-000084000000}"/>
    <cellStyle name="Drop Down ($0)" xfId="134" xr:uid="{00000000-0005-0000-0000-000085000000}"/>
    <cellStyle name="Drop Down ($0.00)" xfId="135" xr:uid="{00000000-0005-0000-0000-000086000000}"/>
    <cellStyle name="Drop Down (0)" xfId="136" xr:uid="{00000000-0005-0000-0000-000087000000}"/>
    <cellStyle name="Drop Down (0,)" xfId="137" xr:uid="{00000000-0005-0000-0000-000088000000}"/>
    <cellStyle name="Drop Down (0.0%)" xfId="138" xr:uid="{00000000-0005-0000-0000-000089000000}"/>
    <cellStyle name="Drop Down (0.0)" xfId="139" xr:uid="{00000000-0005-0000-0000-00008A000000}"/>
    <cellStyle name="Drop Down (0.00%)" xfId="140" xr:uid="{00000000-0005-0000-0000-00008B000000}"/>
    <cellStyle name="Drop Down (0.00)" xfId="141" xr:uid="{00000000-0005-0000-0000-00008C000000}"/>
    <cellStyle name="Drop Down (0.000)" xfId="142" xr:uid="{00000000-0005-0000-0000-00008D000000}"/>
    <cellStyle name="Drop Down (0.0000)" xfId="143" xr:uid="{00000000-0005-0000-0000-00008E000000}"/>
    <cellStyle name="Drop Down (A)" xfId="144" xr:uid="{00000000-0005-0000-0000-00008F000000}"/>
    <cellStyle name="Drop Down (MDY)" xfId="145" xr:uid="{00000000-0005-0000-0000-000090000000}"/>
    <cellStyle name="Drop Down (MY)" xfId="146" xr:uid="{00000000-0005-0000-0000-000091000000}"/>
    <cellStyle name="DS1" xfId="147" xr:uid="{00000000-0005-0000-0000-000092000000}"/>
    <cellStyle name="DS2" xfId="148" xr:uid="{00000000-0005-0000-0000-000093000000}"/>
    <cellStyle name="DS3" xfId="149" xr:uid="{00000000-0005-0000-0000-000094000000}"/>
    <cellStyle name="DS4" xfId="150" xr:uid="{00000000-0005-0000-0000-000095000000}"/>
    <cellStyle name="DS5" xfId="151" xr:uid="{00000000-0005-0000-0000-000096000000}"/>
    <cellStyle name="Explanatory Text (A)" xfId="152" xr:uid="{00000000-0005-0000-0000-000097000000}"/>
    <cellStyle name="Explanatory Text (B)" xfId="153" xr:uid="{00000000-0005-0000-0000-000098000000}"/>
    <cellStyle name="File_Icon (A)" xfId="154" xr:uid="{00000000-0005-0000-0000-000099000000}"/>
    <cellStyle name="GT1" xfId="155" xr:uid="{00000000-0005-0000-0000-00009A000000}"/>
    <cellStyle name="GT2" xfId="156" xr:uid="{00000000-0005-0000-0000-00009B000000}"/>
    <cellStyle name="GT3" xfId="157" xr:uid="{00000000-0005-0000-0000-00009C000000}"/>
    <cellStyle name="GT4" xfId="158" xr:uid="{00000000-0005-0000-0000-00009D000000}"/>
    <cellStyle name="GT5" xfId="159" xr:uid="{00000000-0005-0000-0000-00009E000000}"/>
    <cellStyle name="Input ($0)" xfId="160" xr:uid="{00000000-0005-0000-0000-00009F000000}"/>
    <cellStyle name="Input ($0.00)" xfId="161" xr:uid="{00000000-0005-0000-0000-0000A0000000}"/>
    <cellStyle name="Input (0)" xfId="162" xr:uid="{00000000-0005-0000-0000-0000A1000000}"/>
    <cellStyle name="Input (0,)" xfId="163" xr:uid="{00000000-0005-0000-0000-0000A2000000}"/>
    <cellStyle name="Input (0.0%)" xfId="164" xr:uid="{00000000-0005-0000-0000-0000A3000000}"/>
    <cellStyle name="Input (0.0)" xfId="165" xr:uid="{00000000-0005-0000-0000-0000A4000000}"/>
    <cellStyle name="Input (0.00%)" xfId="166" xr:uid="{00000000-0005-0000-0000-0000A5000000}"/>
    <cellStyle name="Input (0.00)" xfId="167" xr:uid="{00000000-0005-0000-0000-0000A6000000}"/>
    <cellStyle name="Input (0.000)" xfId="168" xr:uid="{00000000-0005-0000-0000-0000A7000000}"/>
    <cellStyle name="Input (0.0000)" xfId="169" xr:uid="{00000000-0005-0000-0000-0000A8000000}"/>
    <cellStyle name="Input (A)" xfId="170" xr:uid="{00000000-0005-0000-0000-0000A9000000}"/>
    <cellStyle name="Input (MDY)" xfId="171" xr:uid="{00000000-0005-0000-0000-0000AA000000}"/>
    <cellStyle name="Input (MY)" xfId="172" xr:uid="{00000000-0005-0000-0000-0000AB000000}"/>
    <cellStyle name="List Item (A)" xfId="173" xr:uid="{00000000-0005-0000-0000-0000AC000000}"/>
    <cellStyle name="List Item (B)" xfId="174" xr:uid="{00000000-0005-0000-0000-0000AD000000}"/>
    <cellStyle name="List Item (C)" xfId="175" xr:uid="{00000000-0005-0000-0000-0000AE000000}"/>
    <cellStyle name="List Item (D)" xfId="176" xr:uid="{00000000-0005-0000-0000-0000AF000000}"/>
    <cellStyle name="Normal" xfId="0" builtinId="0" customBuiltin="1"/>
    <cellStyle name="Normal 2" xfId="177" xr:uid="{00000000-0005-0000-0000-0000B1000000}"/>
    <cellStyle name="Place Cursor Here (A)" xfId="178" xr:uid="{00000000-0005-0000-0000-0000B2000000}"/>
    <cellStyle name="Place Cursor Here (B)" xfId="179" xr:uid="{00000000-0005-0000-0000-0000B3000000}"/>
    <cellStyle name="Red Flag (A)" xfId="180" xr:uid="{00000000-0005-0000-0000-0000B4000000}"/>
    <cellStyle name="Red Flag (B)" xfId="181" xr:uid="{00000000-0005-0000-0000-0000B5000000}"/>
    <cellStyle name="SD1" xfId="182" xr:uid="{00000000-0005-0000-0000-0000B6000000}"/>
    <cellStyle name="SD2" xfId="183" xr:uid="{00000000-0005-0000-0000-0000B7000000}"/>
    <cellStyle name="SD3" xfId="184" xr:uid="{00000000-0005-0000-0000-0000B8000000}"/>
    <cellStyle name="SD4" xfId="185" xr:uid="{00000000-0005-0000-0000-0000B9000000}"/>
    <cellStyle name="SD5" xfId="186" xr:uid="{00000000-0005-0000-0000-0000BA000000}"/>
    <cellStyle name="VW1" xfId="187" xr:uid="{00000000-0005-0000-0000-0000BB000000}"/>
    <cellStyle name="VW2" xfId="188" xr:uid="{00000000-0005-0000-0000-0000BC000000}"/>
    <cellStyle name="VW3" xfId="189" xr:uid="{00000000-0005-0000-0000-0000BD000000}"/>
    <cellStyle name="VW4" xfId="190" xr:uid="{00000000-0005-0000-0000-0000BE000000}"/>
    <cellStyle name="VW5" xfId="191" xr:uid="{00000000-0005-0000-0000-0000BF000000}"/>
    <cellStyle name="WC1" xfId="192" xr:uid="{00000000-0005-0000-0000-0000C0000000}"/>
    <cellStyle name="WC1 ($0)" xfId="193" xr:uid="{00000000-0005-0000-0000-0000C1000000}"/>
    <cellStyle name="WC1 ($0.00)" xfId="194" xr:uid="{00000000-0005-0000-0000-0000C2000000}"/>
    <cellStyle name="WC1 (0)" xfId="195" xr:uid="{00000000-0005-0000-0000-0000C3000000}"/>
    <cellStyle name="WC1 (0,)" xfId="196" xr:uid="{00000000-0005-0000-0000-0000C4000000}"/>
    <cellStyle name="WC1 (0.0%)" xfId="197" xr:uid="{00000000-0005-0000-0000-0000C5000000}"/>
    <cellStyle name="WC1 (0.0)" xfId="198" xr:uid="{00000000-0005-0000-0000-0000C6000000}"/>
    <cellStyle name="WC1 (0.00%)" xfId="199" xr:uid="{00000000-0005-0000-0000-0000C7000000}"/>
    <cellStyle name="WC1 (0.00)" xfId="200" xr:uid="{00000000-0005-0000-0000-0000C8000000}"/>
    <cellStyle name="WC1 (0.000)" xfId="201" xr:uid="{00000000-0005-0000-0000-0000C9000000}"/>
    <cellStyle name="WC1 (0.0000)" xfId="202" xr:uid="{00000000-0005-0000-0000-0000CA000000}"/>
    <cellStyle name="WC1 (MDY)" xfId="203" xr:uid="{00000000-0005-0000-0000-0000CB000000}"/>
    <cellStyle name="WC1 (MY)" xfId="204" xr:uid="{00000000-0005-0000-0000-0000CC000000}"/>
    <cellStyle name="WC2" xfId="205" xr:uid="{00000000-0005-0000-0000-0000CD000000}"/>
    <cellStyle name="WC3" xfId="206" xr:uid="{00000000-0005-0000-0000-0000CE000000}"/>
    <cellStyle name="WC4" xfId="207" xr:uid="{00000000-0005-0000-0000-0000CF000000}"/>
    <cellStyle name="WC5" xfId="208" xr:uid="{00000000-0005-0000-0000-0000D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HA-EPM">
  <a:themeElements>
    <a:clrScheme name="KHEPM">
      <a:dk1>
        <a:sysClr val="windowText" lastClr="000000"/>
      </a:dk1>
      <a:lt1>
        <a:sysClr val="window" lastClr="FFFFFF"/>
      </a:lt1>
      <a:dk2>
        <a:srgbClr val="586168"/>
      </a:dk2>
      <a:lt2>
        <a:srgbClr val="EBEBEB"/>
      </a:lt2>
      <a:accent1>
        <a:srgbClr val="B01513"/>
      </a:accent1>
      <a:accent2>
        <a:srgbClr val="F7D4B7"/>
      </a:accent2>
      <a:accent3>
        <a:srgbClr val="F8F5B6"/>
      </a:accent3>
      <a:accent4>
        <a:srgbClr val="6AAC90"/>
      </a:accent4>
      <a:accent5>
        <a:srgbClr val="BBD4EB"/>
      </a:accent5>
      <a:accent6>
        <a:srgbClr val="9E5E9B"/>
      </a:accent6>
      <a:hlink>
        <a:srgbClr val="5F9C9D"/>
      </a:hlink>
      <a:folHlink>
        <a:srgbClr val="9E5E9B"/>
      </a:folHlink>
    </a:clrScheme>
    <a:fontScheme name="san_diego">
      <a:majorFont>
        <a:latin typeface="Century Gothic"/>
        <a:ea typeface=""/>
        <a:cs typeface=""/>
      </a:majorFont>
      <a:minorFont>
        <a:latin typeface="Segoe UI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209"/>
  <sheetViews>
    <sheetView showGridLines="0" showRowColHeaders="0" topLeftCell="C12" workbookViewId="0">
      <selection activeCell="H130" sqref="H130"/>
    </sheetView>
  </sheetViews>
  <sheetFormatPr defaultColWidth="8" defaultRowHeight="16.8" outlineLevelRow="2"/>
  <cols>
    <col min="1" max="1" width="30.19921875" style="95" hidden="1" customWidth="1"/>
    <col min="2" max="2" width="11.19921875" style="90" hidden="1" customWidth="1"/>
    <col min="3" max="3" width="39.09765625" style="90" customWidth="1"/>
    <col min="4" max="4" width="22" style="90" customWidth="1"/>
    <col min="5" max="5" width="0.8984375" style="90" customWidth="1"/>
    <col min="6" max="6" width="19.3984375" style="90" bestFit="1" customWidth="1"/>
    <col min="7" max="7" width="0.8984375" style="90" customWidth="1"/>
    <col min="8" max="8" width="19.3984375" style="90" bestFit="1" customWidth="1"/>
    <col min="9" max="9" width="0.8984375" style="90" customWidth="1"/>
    <col min="10" max="10" width="19.3984375" style="90" bestFit="1" customWidth="1"/>
    <col min="11" max="11" width="8" style="90" customWidth="1"/>
    <col min="12" max="16384" width="8" style="90"/>
  </cols>
  <sheetData>
    <row r="1" spans="1:10" s="122" customFormat="1">
      <c r="A1" s="126"/>
      <c r="C1" s="127"/>
      <c r="D1" s="77" t="s">
        <v>99</v>
      </c>
      <c r="E1" s="77" t="s">
        <v>79</v>
      </c>
      <c r="F1" s="2" t="s">
        <v>275</v>
      </c>
      <c r="H1" s="2" t="s">
        <v>347</v>
      </c>
      <c r="I1" s="130"/>
      <c r="J1" s="2"/>
    </row>
    <row r="2" spans="1:10" ht="15" hidden="1" customHeight="1">
      <c r="C2" s="31" t="s">
        <v>250</v>
      </c>
      <c r="E2" s="77"/>
      <c r="F2" s="68" t="s">
        <v>81</v>
      </c>
      <c r="H2" s="68" t="s">
        <v>81</v>
      </c>
      <c r="J2" s="68" t="s">
        <v>81</v>
      </c>
    </row>
    <row r="3" spans="1:10" ht="15" hidden="1" customHeight="1">
      <c r="A3" s="95" t="s">
        <v>0</v>
      </c>
      <c r="C3" s="90" t="s">
        <v>125</v>
      </c>
      <c r="E3" s="77"/>
      <c r="F3" s="68"/>
    </row>
    <row r="4" spans="1:10" ht="15" hidden="1" customHeight="1">
      <c r="A4" s="95" t="s">
        <v>82</v>
      </c>
      <c r="C4" s="90" t="s">
        <v>251</v>
      </c>
      <c r="E4" s="77"/>
    </row>
    <row r="5" spans="1:10" ht="15" hidden="1" customHeight="1">
      <c r="A5" s="95" t="s">
        <v>122</v>
      </c>
      <c r="C5" s="90" t="s">
        <v>233</v>
      </c>
      <c r="D5" s="90">
        <v>141</v>
      </c>
      <c r="E5" s="77"/>
    </row>
    <row r="6" spans="1:10">
      <c r="F6" s="65" t="s">
        <v>19</v>
      </c>
      <c r="G6" s="62"/>
      <c r="H6" s="65" t="s">
        <v>19</v>
      </c>
      <c r="I6" s="62"/>
      <c r="J6" s="65" t="s">
        <v>19</v>
      </c>
    </row>
    <row r="7" spans="1:10">
      <c r="C7" s="31" t="s">
        <v>126</v>
      </c>
      <c r="D7" s="70"/>
      <c r="E7" s="42"/>
      <c r="F7" s="42"/>
      <c r="G7" s="62"/>
      <c r="H7" s="42"/>
      <c r="I7" s="62"/>
      <c r="J7" s="42"/>
    </row>
    <row r="8" spans="1:10" outlineLevel="1">
      <c r="A8" s="95" t="s">
        <v>1</v>
      </c>
      <c r="C8" s="90" t="s">
        <v>100</v>
      </c>
      <c r="D8" s="54"/>
      <c r="E8" s="42"/>
      <c r="F8" s="69" t="s">
        <v>252</v>
      </c>
      <c r="H8" s="69" t="s">
        <v>153</v>
      </c>
      <c r="J8" s="69" t="s">
        <v>252</v>
      </c>
    </row>
    <row r="9" spans="1:10" outlineLevel="1">
      <c r="A9" s="95" t="s">
        <v>172</v>
      </c>
      <c r="C9" s="72" t="s">
        <v>101</v>
      </c>
      <c r="D9" s="91"/>
      <c r="E9" s="42"/>
      <c r="F9" s="69" t="s">
        <v>252</v>
      </c>
      <c r="H9" s="69" t="s">
        <v>252</v>
      </c>
      <c r="J9" s="69" t="s">
        <v>252</v>
      </c>
    </row>
    <row r="10" spans="1:10" outlineLevel="1">
      <c r="A10" s="95" t="s">
        <v>277</v>
      </c>
      <c r="C10" s="72" t="s">
        <v>35</v>
      </c>
      <c r="D10" s="91"/>
      <c r="E10" s="42"/>
      <c r="F10" s="69" t="s">
        <v>252</v>
      </c>
      <c r="H10" s="69" t="s">
        <v>252</v>
      </c>
      <c r="J10" s="69" t="s">
        <v>252</v>
      </c>
    </row>
    <row r="11" spans="1:10" outlineLevel="1">
      <c r="A11" s="95" t="s">
        <v>253</v>
      </c>
      <c r="C11" s="72" t="s">
        <v>205</v>
      </c>
      <c r="D11" s="91"/>
      <c r="E11" s="42"/>
      <c r="F11" s="69"/>
      <c r="H11" s="69"/>
      <c r="J11" s="69"/>
    </row>
    <row r="12" spans="1:10" outlineLevel="1">
      <c r="A12" s="95" t="s">
        <v>323</v>
      </c>
      <c r="C12" s="72" t="s">
        <v>102</v>
      </c>
      <c r="D12" s="91"/>
      <c r="E12" s="42"/>
      <c r="F12" s="69"/>
      <c r="H12" s="69" t="s">
        <v>346</v>
      </c>
      <c r="J12" s="69"/>
    </row>
    <row r="13" spans="1:10" outlineLevel="1">
      <c r="A13" s="95" t="s">
        <v>36</v>
      </c>
      <c r="C13" s="90" t="s">
        <v>149</v>
      </c>
      <c r="D13" s="54"/>
      <c r="E13" s="42"/>
      <c r="F13" s="69" t="s">
        <v>252</v>
      </c>
      <c r="H13" s="69" t="s">
        <v>252</v>
      </c>
      <c r="J13" s="69" t="s">
        <v>252</v>
      </c>
    </row>
    <row r="14" spans="1:10" outlineLevel="1">
      <c r="A14" s="95" t="s">
        <v>20</v>
      </c>
      <c r="C14" s="72" t="s">
        <v>83</v>
      </c>
      <c r="D14" s="91"/>
      <c r="E14" s="42"/>
      <c r="F14" s="69"/>
      <c r="H14" s="69"/>
      <c r="J14" s="69"/>
    </row>
    <row r="15" spans="1:10" outlineLevel="1">
      <c r="A15" s="95" t="s">
        <v>206</v>
      </c>
      <c r="C15" s="72" t="s">
        <v>84</v>
      </c>
      <c r="D15" s="91"/>
      <c r="E15" s="42"/>
      <c r="F15" s="69"/>
      <c r="H15" s="69"/>
      <c r="J15" s="69"/>
    </row>
    <row r="16" spans="1:10" outlineLevel="1">
      <c r="A16" s="95" t="s">
        <v>51</v>
      </c>
      <c r="C16" s="90" t="s">
        <v>173</v>
      </c>
      <c r="D16" s="91"/>
      <c r="E16" s="42"/>
      <c r="F16" s="69" t="s">
        <v>252</v>
      </c>
      <c r="H16" s="69" t="s">
        <v>252</v>
      </c>
      <c r="J16" s="69" t="s">
        <v>252</v>
      </c>
    </row>
    <row r="17" spans="1:5">
      <c r="A17" s="95" t="s">
        <v>2</v>
      </c>
      <c r="C17" s="31" t="s">
        <v>21</v>
      </c>
      <c r="D17" s="70"/>
      <c r="E17" s="42"/>
    </row>
    <row r="18" spans="1:5" outlineLevel="1">
      <c r="A18" s="95" t="s">
        <v>127</v>
      </c>
      <c r="C18" s="90" t="s">
        <v>128</v>
      </c>
      <c r="D18" s="2" t="s">
        <v>153</v>
      </c>
      <c r="E18" s="42"/>
    </row>
    <row r="19" spans="1:5" outlineLevel="1">
      <c r="A19" s="95" t="s">
        <v>150</v>
      </c>
      <c r="C19" s="90" t="s">
        <v>174</v>
      </c>
      <c r="D19" s="2" t="s">
        <v>153</v>
      </c>
      <c r="E19" s="42"/>
    </row>
    <row r="20" spans="1:5" outlineLevel="1">
      <c r="A20" s="95" t="s">
        <v>151</v>
      </c>
      <c r="C20" s="90" t="s">
        <v>207</v>
      </c>
      <c r="D20" s="2" t="s">
        <v>252</v>
      </c>
      <c r="E20" s="42"/>
    </row>
    <row r="21" spans="1:5" outlineLevel="1">
      <c r="A21" s="95" t="s">
        <v>339</v>
      </c>
      <c r="C21" s="90" t="s">
        <v>196</v>
      </c>
      <c r="D21" s="2"/>
      <c r="E21" s="42"/>
    </row>
    <row r="22" spans="1:5" outlineLevel="1">
      <c r="A22" s="95" t="s">
        <v>52</v>
      </c>
      <c r="C22" s="90" t="s">
        <v>190</v>
      </c>
      <c r="D22" s="2" t="s">
        <v>252</v>
      </c>
      <c r="E22" s="42"/>
    </row>
    <row r="23" spans="1:5" outlineLevel="1">
      <c r="A23" s="95" t="s">
        <v>278</v>
      </c>
      <c r="C23" s="90" t="s">
        <v>324</v>
      </c>
      <c r="D23" s="2" t="s">
        <v>252</v>
      </c>
      <c r="E23" s="42"/>
    </row>
    <row r="24" spans="1:5" outlineLevel="1">
      <c r="A24" s="95" t="s">
        <v>170</v>
      </c>
      <c r="C24" s="90" t="s">
        <v>298</v>
      </c>
      <c r="D24" s="2" t="s">
        <v>252</v>
      </c>
      <c r="E24" s="42"/>
    </row>
    <row r="25" spans="1:5" outlineLevel="1">
      <c r="A25" s="95" t="s">
        <v>345</v>
      </c>
      <c r="C25" s="90" t="s">
        <v>171</v>
      </c>
      <c r="D25" s="2" t="s">
        <v>153</v>
      </c>
      <c r="E25" s="42"/>
    </row>
    <row r="26" spans="1:5" outlineLevel="1">
      <c r="A26" s="95" t="s">
        <v>103</v>
      </c>
      <c r="C26" s="90" t="s">
        <v>254</v>
      </c>
      <c r="D26" s="2"/>
      <c r="E26" s="42"/>
    </row>
    <row r="27" spans="1:5" outlineLevel="1">
      <c r="A27" s="95" t="s">
        <v>318</v>
      </c>
      <c r="C27" s="90" t="s">
        <v>143</v>
      </c>
      <c r="D27" s="2" t="s">
        <v>347</v>
      </c>
      <c r="E27" s="42"/>
    </row>
    <row r="28" spans="1:5" outlineLevel="1">
      <c r="A28" s="95" t="s">
        <v>319</v>
      </c>
      <c r="C28" s="90" t="s">
        <v>13</v>
      </c>
      <c r="D28" s="2"/>
      <c r="E28" s="42"/>
    </row>
    <row r="29" spans="1:5" outlineLevel="1">
      <c r="A29" s="95" t="s">
        <v>247</v>
      </c>
      <c r="C29" s="90" t="s">
        <v>320</v>
      </c>
      <c r="D29" s="2"/>
      <c r="E29" s="42"/>
    </row>
    <row r="30" spans="1:5" outlineLevel="1">
      <c r="A30" s="95" t="s">
        <v>248</v>
      </c>
      <c r="C30" s="90" t="s">
        <v>167</v>
      </c>
      <c r="D30" s="2" t="s">
        <v>252</v>
      </c>
      <c r="E30" s="42"/>
    </row>
    <row r="31" spans="1:5" outlineLevel="1">
      <c r="A31" s="95" t="s">
        <v>96</v>
      </c>
      <c r="C31" s="90" t="s">
        <v>15</v>
      </c>
      <c r="D31" s="2"/>
      <c r="E31" s="42"/>
    </row>
    <row r="32" spans="1:5" outlineLevel="1">
      <c r="A32" s="95" t="s">
        <v>199</v>
      </c>
      <c r="C32" s="90" t="s">
        <v>34</v>
      </c>
      <c r="D32" s="2"/>
      <c r="E32" s="42"/>
    </row>
    <row r="33" spans="1:10" outlineLevel="1">
      <c r="A33" s="95" t="s">
        <v>343</v>
      </c>
      <c r="C33" s="90" t="s">
        <v>16</v>
      </c>
      <c r="D33" s="2"/>
      <c r="E33" s="42"/>
    </row>
    <row r="34" spans="1:10" outlineLevel="1">
      <c r="A34" s="95" t="s">
        <v>231</v>
      </c>
      <c r="C34" s="90" t="s">
        <v>344</v>
      </c>
      <c r="D34" s="2" t="s">
        <v>153</v>
      </c>
      <c r="E34" s="42"/>
    </row>
    <row r="35" spans="1:10" outlineLevel="1">
      <c r="A35" s="95" t="s">
        <v>124</v>
      </c>
      <c r="C35" s="90" t="s">
        <v>98</v>
      </c>
      <c r="D35" s="2"/>
      <c r="E35" s="42"/>
    </row>
    <row r="36" spans="1:10" outlineLevel="1">
      <c r="A36" s="95" t="s">
        <v>295</v>
      </c>
      <c r="C36" s="90" t="s">
        <v>145</v>
      </c>
      <c r="D36" s="2"/>
      <c r="E36" s="42"/>
    </row>
    <row r="37" spans="1:10" outlineLevel="1">
      <c r="A37" s="95" t="s">
        <v>296</v>
      </c>
      <c r="C37" s="90" t="s">
        <v>146</v>
      </c>
      <c r="D37" s="2"/>
      <c r="E37" s="42"/>
    </row>
    <row r="38" spans="1:10" collapsed="1">
      <c r="A38" s="95" t="s">
        <v>2</v>
      </c>
      <c r="C38" s="31" t="s">
        <v>255</v>
      </c>
      <c r="D38" s="70"/>
      <c r="E38" s="42"/>
    </row>
    <row r="39" spans="1:10" hidden="1" outlineLevel="1">
      <c r="A39" s="95" t="s">
        <v>208</v>
      </c>
      <c r="C39" s="90" t="s">
        <v>129</v>
      </c>
      <c r="D39" s="54"/>
      <c r="E39" s="42"/>
      <c r="F39" s="2" t="s">
        <v>229</v>
      </c>
      <c r="H39" s="2" t="s">
        <v>256</v>
      </c>
      <c r="J39" s="2" t="s">
        <v>256</v>
      </c>
    </row>
    <row r="40" spans="1:10" hidden="1" outlineLevel="1">
      <c r="A40" s="95" t="s">
        <v>234</v>
      </c>
      <c r="C40" s="90" t="s">
        <v>53</v>
      </c>
      <c r="D40" s="54"/>
      <c r="E40" s="42"/>
      <c r="F40" s="2" t="s">
        <v>252</v>
      </c>
      <c r="H40" s="2" t="s">
        <v>252</v>
      </c>
      <c r="J40" s="2" t="s">
        <v>252</v>
      </c>
    </row>
    <row r="41" spans="1:10" hidden="1" outlineLevel="1">
      <c r="A41" s="95" t="s">
        <v>209</v>
      </c>
      <c r="C41" s="90" t="s">
        <v>257</v>
      </c>
      <c r="D41" s="54"/>
      <c r="E41" s="42"/>
      <c r="F41" s="14" t="str">
        <f>F40</f>
        <v>Off</v>
      </c>
      <c r="H41" s="14" t="str">
        <f>H40</f>
        <v>Off</v>
      </c>
      <c r="J41" s="2" t="str">
        <f>J40</f>
        <v>Off</v>
      </c>
    </row>
    <row r="42" spans="1:10" hidden="1" outlineLevel="1">
      <c r="A42" s="95" t="s">
        <v>152</v>
      </c>
      <c r="C42" s="90" t="s">
        <v>37</v>
      </c>
      <c r="D42" s="54"/>
      <c r="E42" s="42"/>
      <c r="F42" s="14" t="str">
        <f>Variables!$I$6</f>
        <v>E8:I12</v>
      </c>
      <c r="G42" s="46"/>
      <c r="H42" s="12" t="s">
        <v>359</v>
      </c>
      <c r="I42" s="46"/>
      <c r="J42" s="12"/>
    </row>
    <row r="43" spans="1:10" hidden="1" outlineLevel="1">
      <c r="A43" s="95" t="s">
        <v>38</v>
      </c>
      <c r="C43" s="90" t="s">
        <v>54</v>
      </c>
      <c r="D43" s="54"/>
      <c r="E43" s="42"/>
      <c r="F43" s="12" t="s">
        <v>2</v>
      </c>
      <c r="G43" s="46"/>
      <c r="H43" s="12" t="s">
        <v>50</v>
      </c>
      <c r="I43" s="46"/>
      <c r="J43" s="12"/>
    </row>
    <row r="44" spans="1:10" hidden="1" outlineLevel="1">
      <c r="A44" s="95" t="s">
        <v>236</v>
      </c>
      <c r="C44" s="90" t="s">
        <v>237</v>
      </c>
      <c r="D44" s="54"/>
      <c r="E44" s="42"/>
      <c r="F44" s="2" t="s">
        <v>252</v>
      </c>
      <c r="H44" s="2" t="s">
        <v>252</v>
      </c>
      <c r="J44" s="2" t="s">
        <v>252</v>
      </c>
    </row>
    <row r="45" spans="1:10" hidden="1" outlineLevel="1">
      <c r="A45" s="95" t="s">
        <v>200</v>
      </c>
      <c r="C45" s="90" t="s">
        <v>77</v>
      </c>
      <c r="D45" s="54"/>
      <c r="E45" s="42"/>
      <c r="F45" s="2"/>
      <c r="H45" s="2"/>
      <c r="J45" s="2" t="s">
        <v>153</v>
      </c>
    </row>
    <row r="46" spans="1:10" hidden="1" outlineLevel="1">
      <c r="A46" s="95" t="s">
        <v>33</v>
      </c>
      <c r="C46" s="90" t="s">
        <v>94</v>
      </c>
      <c r="D46" s="54"/>
      <c r="E46" s="42"/>
      <c r="F46" s="12" t="s">
        <v>2</v>
      </c>
      <c r="G46" s="46"/>
      <c r="H46" s="12" t="s">
        <v>2</v>
      </c>
      <c r="I46" s="46"/>
      <c r="J46" s="12"/>
    </row>
    <row r="47" spans="1:10" hidden="1" outlineLevel="1">
      <c r="A47" s="95" t="s">
        <v>144</v>
      </c>
      <c r="C47" s="90" t="s">
        <v>202</v>
      </c>
      <c r="D47" s="54"/>
      <c r="E47" s="42"/>
      <c r="F47" s="2"/>
      <c r="H47" s="2"/>
      <c r="J47" s="2" t="s">
        <v>153</v>
      </c>
    </row>
    <row r="48" spans="1:10" hidden="1" outlineLevel="1">
      <c r="A48" s="95" t="s">
        <v>232</v>
      </c>
      <c r="C48" s="90" t="s">
        <v>17</v>
      </c>
      <c r="D48" s="54"/>
      <c r="E48" s="42"/>
      <c r="F48" s="12" t="s">
        <v>2</v>
      </c>
      <c r="G48" s="46"/>
      <c r="H48" s="12" t="s">
        <v>2</v>
      </c>
      <c r="I48" s="46"/>
      <c r="J48" s="12"/>
    </row>
    <row r="49" spans="1:10" hidden="1" outlineLevel="1">
      <c r="C49" s="31" t="s">
        <v>291</v>
      </c>
      <c r="D49" s="54"/>
      <c r="E49" s="42"/>
    </row>
    <row r="50" spans="1:10" hidden="1" outlineLevel="2">
      <c r="A50" s="95" t="s">
        <v>299</v>
      </c>
      <c r="C50" s="26" t="s">
        <v>3</v>
      </c>
      <c r="D50" s="54"/>
      <c r="E50" s="42"/>
      <c r="F50" s="2"/>
      <c r="H50" s="2" t="s">
        <v>198</v>
      </c>
      <c r="J50" s="2"/>
    </row>
    <row r="51" spans="1:10" hidden="1" outlineLevel="2">
      <c r="A51" s="95" t="s">
        <v>227</v>
      </c>
      <c r="C51" s="26" t="s">
        <v>272</v>
      </c>
      <c r="D51" s="54"/>
      <c r="E51" s="42"/>
      <c r="F51" s="2"/>
      <c r="H51" s="2"/>
      <c r="J51" s="2"/>
    </row>
    <row r="52" spans="1:10" hidden="1" outlineLevel="2">
      <c r="A52" s="95" t="s">
        <v>73</v>
      </c>
      <c r="C52" s="26" t="s">
        <v>197</v>
      </c>
      <c r="D52" s="54"/>
      <c r="E52" s="42"/>
      <c r="F52" s="2"/>
      <c r="H52" s="2"/>
      <c r="J52" s="2"/>
    </row>
    <row r="53" spans="1:10" hidden="1" outlineLevel="2">
      <c r="A53" s="95" t="s">
        <v>235</v>
      </c>
      <c r="C53" s="26" t="s">
        <v>210</v>
      </c>
      <c r="D53" s="54"/>
      <c r="E53" s="42"/>
      <c r="F53" s="2"/>
      <c r="H53" s="2"/>
      <c r="J53" s="2"/>
    </row>
    <row r="54" spans="1:10" hidden="1" outlineLevel="2">
      <c r="A54" s="95" t="s">
        <v>74</v>
      </c>
      <c r="C54" s="26" t="s">
        <v>14</v>
      </c>
      <c r="D54" s="54"/>
      <c r="E54" s="42"/>
      <c r="F54" s="2"/>
      <c r="H54" s="2"/>
      <c r="J54" s="2"/>
    </row>
    <row r="55" spans="1:10" hidden="1" outlineLevel="2">
      <c r="A55" s="95" t="s">
        <v>228</v>
      </c>
      <c r="C55" s="26" t="s">
        <v>75</v>
      </c>
      <c r="D55" s="54"/>
      <c r="E55" s="42"/>
      <c r="F55" s="2"/>
      <c r="H55" s="2"/>
      <c r="J55" s="2"/>
    </row>
    <row r="56" spans="1:10" hidden="1" outlineLevel="2">
      <c r="A56" s="95" t="s">
        <v>165</v>
      </c>
      <c r="C56" s="26" t="s">
        <v>340</v>
      </c>
      <c r="D56" s="54"/>
      <c r="E56" s="42"/>
      <c r="F56" s="2" t="s">
        <v>153</v>
      </c>
      <c r="H56" s="2" t="s">
        <v>153</v>
      </c>
      <c r="J56" s="2" t="s">
        <v>153</v>
      </c>
    </row>
    <row r="57" spans="1:10" collapsed="1">
      <c r="C57" s="31" t="s">
        <v>55</v>
      </c>
      <c r="D57" s="54"/>
      <c r="E57" s="42"/>
      <c r="F57" s="26"/>
      <c r="H57" s="26"/>
      <c r="J57" s="26"/>
    </row>
    <row r="58" spans="1:10" hidden="1" outlineLevel="1">
      <c r="A58" s="95" t="s">
        <v>279</v>
      </c>
      <c r="C58" s="90" t="s">
        <v>56</v>
      </c>
      <c r="D58" s="2" t="s">
        <v>153</v>
      </c>
      <c r="E58" s="42"/>
      <c r="F58" s="26"/>
      <c r="H58" s="26"/>
      <c r="J58" s="26"/>
    </row>
    <row r="59" spans="1:10" hidden="1" outlineLevel="1">
      <c r="A59" s="95" t="s">
        <v>300</v>
      </c>
      <c r="C59" s="90" t="s">
        <v>57</v>
      </c>
      <c r="D59" s="2" t="s">
        <v>252</v>
      </c>
      <c r="E59" s="42"/>
      <c r="F59" s="26"/>
      <c r="H59" s="26"/>
      <c r="J59" s="26"/>
    </row>
    <row r="60" spans="1:10" hidden="1" outlineLevel="1">
      <c r="A60" s="95" t="s">
        <v>22</v>
      </c>
      <c r="C60" s="90" t="s">
        <v>4</v>
      </c>
      <c r="D60" s="2" t="s">
        <v>123</v>
      </c>
      <c r="E60" s="42"/>
      <c r="F60" s="26"/>
      <c r="H60" s="26"/>
      <c r="J60" s="26"/>
    </row>
    <row r="61" spans="1:10" hidden="1" outlineLevel="1">
      <c r="A61" s="95" t="s">
        <v>58</v>
      </c>
      <c r="C61" s="90" t="s">
        <v>301</v>
      </c>
      <c r="D61" s="2" t="s">
        <v>252</v>
      </c>
      <c r="E61" s="42"/>
      <c r="F61" s="26"/>
      <c r="H61" s="26"/>
      <c r="J61" s="26"/>
    </row>
    <row r="62" spans="1:10" hidden="1" outlineLevel="1">
      <c r="A62" s="95" t="s">
        <v>104</v>
      </c>
      <c r="C62" s="90" t="s">
        <v>302</v>
      </c>
      <c r="E62" s="42"/>
      <c r="F62" s="2" t="s">
        <v>252</v>
      </c>
      <c r="H62" s="2" t="s">
        <v>153</v>
      </c>
      <c r="J62" s="2" t="s">
        <v>252</v>
      </c>
    </row>
    <row r="63" spans="1:10" hidden="1" outlineLevel="1">
      <c r="A63" s="95" t="s">
        <v>211</v>
      </c>
      <c r="C63" s="90" t="s">
        <v>59</v>
      </c>
      <c r="D63" s="54"/>
      <c r="E63" s="42"/>
      <c r="F63" s="2" t="s">
        <v>252</v>
      </c>
      <c r="H63" s="2" t="s">
        <v>252</v>
      </c>
      <c r="J63" s="2" t="s">
        <v>252</v>
      </c>
    </row>
    <row r="64" spans="1:10">
      <c r="C64" s="31" t="s">
        <v>130</v>
      </c>
      <c r="D64" s="26"/>
      <c r="E64" s="26"/>
      <c r="F64" s="26"/>
      <c r="H64" s="26"/>
      <c r="J64" s="26"/>
    </row>
    <row r="65" spans="1:11" outlineLevel="1">
      <c r="C65" s="31" t="s">
        <v>212</v>
      </c>
      <c r="D65" s="31" t="s">
        <v>131</v>
      </c>
      <c r="E65" s="42"/>
      <c r="F65" s="31" t="s">
        <v>175</v>
      </c>
      <c r="H65" s="31" t="s">
        <v>175</v>
      </c>
      <c r="J65" s="31" t="s">
        <v>175</v>
      </c>
    </row>
    <row r="66" spans="1:11" s="109" customFormat="1" outlineLevel="1">
      <c r="A66" s="95" t="s">
        <v>5</v>
      </c>
      <c r="C66" s="85" t="s">
        <v>90</v>
      </c>
      <c r="D66" s="85" t="s">
        <v>267</v>
      </c>
      <c r="E66" s="132"/>
      <c r="F66" s="35"/>
      <c r="G66" s="86"/>
      <c r="H66" s="35"/>
      <c r="I66" s="86"/>
      <c r="J66" s="35"/>
    </row>
    <row r="67" spans="1:11" s="109" customFormat="1" outlineLevel="1">
      <c r="A67" s="95" t="s">
        <v>258</v>
      </c>
      <c r="C67" s="85"/>
      <c r="D67" s="85"/>
      <c r="E67" s="132"/>
      <c r="F67" s="35"/>
      <c r="G67" s="86"/>
      <c r="H67" s="35"/>
      <c r="I67" s="86"/>
      <c r="J67" s="35"/>
    </row>
    <row r="68" spans="1:11" s="109" customFormat="1" outlineLevel="1">
      <c r="A68" s="95" t="s">
        <v>176</v>
      </c>
      <c r="C68" s="85"/>
      <c r="D68" s="85"/>
      <c r="E68" s="132"/>
      <c r="F68" s="35"/>
      <c r="G68" s="86"/>
      <c r="H68" s="35"/>
      <c r="I68" s="86"/>
      <c r="J68" s="35"/>
    </row>
    <row r="69" spans="1:11" s="109" customFormat="1" outlineLevel="1">
      <c r="A69" s="95" t="s">
        <v>85</v>
      </c>
      <c r="C69" s="85"/>
      <c r="D69" s="85"/>
      <c r="E69" s="132"/>
      <c r="F69" s="35"/>
      <c r="G69" s="86"/>
      <c r="H69" s="35"/>
      <c r="I69" s="86"/>
      <c r="J69" s="35"/>
    </row>
    <row r="70" spans="1:11" s="109" customFormat="1" outlineLevel="1">
      <c r="A70" s="95" t="s">
        <v>6</v>
      </c>
      <c r="C70" s="85"/>
      <c r="D70" s="85"/>
      <c r="E70" s="132"/>
      <c r="F70" s="35"/>
      <c r="G70" s="86"/>
      <c r="H70" s="35"/>
      <c r="I70" s="86"/>
      <c r="J70" s="35"/>
    </row>
    <row r="71" spans="1:11">
      <c r="E71" s="42"/>
      <c r="F71" s="26"/>
      <c r="H71" s="26"/>
      <c r="J71" s="26"/>
    </row>
    <row r="72" spans="1:11" s="80" customFormat="1">
      <c r="A72" s="73" t="s">
        <v>105</v>
      </c>
      <c r="B72" s="21"/>
      <c r="C72" s="21" t="str">
        <f>"Axiom Query - " &amp; A72</f>
        <v>Axiom Query - [AQ1]</v>
      </c>
      <c r="D72" s="21"/>
      <c r="E72" s="75"/>
      <c r="F72" s="21"/>
      <c r="G72" s="21"/>
      <c r="H72" s="21"/>
      <c r="I72" s="21"/>
      <c r="J72" s="21"/>
      <c r="K72" s="21"/>
    </row>
    <row r="73" spans="1:11">
      <c r="A73" s="48" t="s">
        <v>259</v>
      </c>
      <c r="B73" s="1"/>
      <c r="C73" s="1" t="s">
        <v>60</v>
      </c>
      <c r="D73" s="1"/>
      <c r="E73" s="42"/>
      <c r="F73" s="2"/>
      <c r="G73" s="1"/>
      <c r="H73" s="2" t="s">
        <v>357</v>
      </c>
      <c r="I73" s="1"/>
      <c r="J73" s="2"/>
      <c r="K73" s="1"/>
    </row>
    <row r="74" spans="1:11">
      <c r="A74" s="48" t="s">
        <v>303</v>
      </c>
      <c r="B74" s="1"/>
      <c r="C74" s="33" t="s">
        <v>106</v>
      </c>
      <c r="D74" s="33"/>
      <c r="E74" s="34"/>
      <c r="F74" s="2" t="s">
        <v>252</v>
      </c>
      <c r="H74" s="2" t="s">
        <v>153</v>
      </c>
      <c r="J74" s="2" t="s">
        <v>252</v>
      </c>
      <c r="K74" s="1"/>
    </row>
    <row r="75" spans="1:11">
      <c r="A75" s="48"/>
      <c r="B75" s="1"/>
      <c r="C75" s="24" t="s">
        <v>177</v>
      </c>
      <c r="D75" s="33"/>
      <c r="E75" s="34"/>
      <c r="F75" s="1"/>
      <c r="G75" s="1"/>
      <c r="H75" s="1"/>
      <c r="I75" s="1"/>
      <c r="J75" s="1"/>
      <c r="K75" s="1"/>
    </row>
    <row r="76" spans="1:11" outlineLevel="1">
      <c r="A76" s="48" t="s">
        <v>280</v>
      </c>
      <c r="B76" s="1"/>
      <c r="C76" s="33" t="s">
        <v>23</v>
      </c>
      <c r="D76" s="33"/>
      <c r="E76" s="34"/>
      <c r="F76" s="14"/>
      <c r="G76" s="1"/>
      <c r="H76" s="14" t="str">
        <f>Variables!$I$45</f>
        <v>CYF2020</v>
      </c>
      <c r="I76" s="1"/>
      <c r="J76" s="14"/>
      <c r="K76" s="1"/>
    </row>
    <row r="77" spans="1:11" outlineLevel="1">
      <c r="A77" s="48" t="s">
        <v>86</v>
      </c>
      <c r="B77" s="1"/>
      <c r="C77" s="11" t="s">
        <v>132</v>
      </c>
      <c r="D77" s="11"/>
      <c r="E77" s="34"/>
      <c r="F77" s="2"/>
      <c r="G77" s="1"/>
      <c r="H77" s="2" t="s">
        <v>313</v>
      </c>
      <c r="I77" s="1"/>
      <c r="J77" s="2"/>
      <c r="K77" s="1"/>
    </row>
    <row r="78" spans="1:11" outlineLevel="1">
      <c r="A78" s="48" t="s">
        <v>178</v>
      </c>
      <c r="B78" s="1"/>
      <c r="C78" s="11" t="s">
        <v>260</v>
      </c>
      <c r="D78" s="11"/>
      <c r="E78" s="34"/>
      <c r="F78" s="14" t="str">
        <f>IF(F77="","",F77)</f>
        <v/>
      </c>
      <c r="G78" s="1"/>
      <c r="H78" s="14" t="str">
        <f>IF(H77="","",H77)</f>
        <v>DEPT.DEPT;ACCT.ACCT</v>
      </c>
      <c r="I78" s="1"/>
      <c r="J78" s="2" t="str">
        <f>IF(J77="","",J77)</f>
        <v/>
      </c>
      <c r="K78" s="1"/>
    </row>
    <row r="79" spans="1:11" outlineLevel="1">
      <c r="A79" s="48" t="s">
        <v>154</v>
      </c>
      <c r="B79" s="1"/>
      <c r="C79" s="11" t="s">
        <v>238</v>
      </c>
      <c r="D79" s="11"/>
      <c r="E79" s="34"/>
      <c r="F79" s="2"/>
      <c r="G79" s="1"/>
      <c r="H79" s="2" t="s">
        <v>355</v>
      </c>
      <c r="I79" s="1"/>
      <c r="J79" s="2"/>
      <c r="K79" s="1"/>
    </row>
    <row r="80" spans="1:11" outlineLevel="1">
      <c r="A80" s="48"/>
      <c r="B80" s="1"/>
      <c r="C80" s="24" t="s">
        <v>188</v>
      </c>
      <c r="D80" s="11"/>
      <c r="E80" s="34"/>
      <c r="F80" s="1"/>
      <c r="G80" s="1"/>
      <c r="H80" s="1"/>
      <c r="I80" s="1"/>
      <c r="J80" s="1"/>
      <c r="K80" s="1"/>
    </row>
    <row r="81" spans="1:11" s="62" customFormat="1" ht="39" customHeight="1" outlineLevel="2">
      <c r="A81" s="78" t="s">
        <v>39</v>
      </c>
      <c r="B81" s="81"/>
      <c r="C81" s="11" t="s">
        <v>213</v>
      </c>
      <c r="D81" s="11"/>
      <c r="E81" s="93"/>
      <c r="F81" s="27"/>
      <c r="G81" s="57"/>
      <c r="H81" s="27" t="str">
        <f>BudgetAdjustments!G8</f>
        <v>ACCT.Statement.STATEMENT IN ('HoursJC', 'Hours', 'IS', 'KeyStat', 'Statistic') and INITIATIVEID.INITIATIVEID &lt;&gt; 202005</v>
      </c>
      <c r="I81" s="57"/>
      <c r="J81" s="27"/>
      <c r="K81" s="87"/>
    </row>
    <row r="82" spans="1:11" outlineLevel="2">
      <c r="A82" s="48" t="s">
        <v>24</v>
      </c>
      <c r="B82" s="1"/>
      <c r="C82" s="11" t="s">
        <v>179</v>
      </c>
      <c r="D82" s="11"/>
      <c r="E82" s="34"/>
      <c r="F82" s="27"/>
      <c r="G82" s="1"/>
      <c r="H82" s="27"/>
      <c r="I82" s="1"/>
      <c r="J82" s="27"/>
      <c r="K82" s="1"/>
    </row>
    <row r="83" spans="1:11" outlineLevel="2">
      <c r="A83" s="48" t="s">
        <v>25</v>
      </c>
      <c r="B83" s="1"/>
      <c r="C83" s="11" t="s">
        <v>133</v>
      </c>
      <c r="D83" s="11"/>
      <c r="E83" s="34"/>
      <c r="F83" s="27"/>
      <c r="G83" s="1"/>
      <c r="H83" s="27"/>
      <c r="I83" s="1"/>
      <c r="J83" s="27"/>
      <c r="K83" s="1"/>
    </row>
    <row r="84" spans="1:11" outlineLevel="2">
      <c r="A84" s="48" t="s">
        <v>281</v>
      </c>
      <c r="B84" s="1"/>
      <c r="C84" s="11" t="s">
        <v>107</v>
      </c>
      <c r="D84" s="11"/>
      <c r="E84" s="34"/>
      <c r="F84" s="27"/>
      <c r="G84" s="1"/>
      <c r="H84" s="27"/>
      <c r="I84" s="1"/>
      <c r="J84" s="27"/>
      <c r="K84" s="1"/>
    </row>
    <row r="85" spans="1:11" outlineLevel="1">
      <c r="A85" s="48" t="s">
        <v>61</v>
      </c>
      <c r="B85" s="1"/>
      <c r="C85" s="1" t="s">
        <v>239</v>
      </c>
      <c r="D85" s="1"/>
      <c r="E85" s="34"/>
      <c r="F85" s="2" t="s">
        <v>252</v>
      </c>
      <c r="H85" s="2" t="s">
        <v>153</v>
      </c>
      <c r="J85" s="2" t="s">
        <v>252</v>
      </c>
      <c r="K85" s="1"/>
    </row>
    <row r="86" spans="1:11" outlineLevel="1">
      <c r="A86" s="48" t="s">
        <v>26</v>
      </c>
      <c r="B86" s="1"/>
      <c r="C86" s="1" t="s">
        <v>7</v>
      </c>
      <c r="D86" s="11"/>
      <c r="E86" s="1"/>
      <c r="F86" s="2"/>
      <c r="G86" s="1"/>
      <c r="H86" s="2"/>
      <c r="I86" s="1"/>
      <c r="J86" s="2"/>
      <c r="K86" s="1"/>
    </row>
    <row r="87" spans="1:11" outlineLevel="1">
      <c r="A87" s="48" t="s">
        <v>27</v>
      </c>
      <c r="B87" s="1"/>
      <c r="C87" s="1" t="s">
        <v>40</v>
      </c>
      <c r="D87" s="11"/>
      <c r="E87" s="1"/>
      <c r="F87" s="2"/>
      <c r="G87" s="1"/>
      <c r="H87" s="2"/>
      <c r="I87" s="1"/>
      <c r="J87" s="2"/>
      <c r="K87" s="1"/>
    </row>
    <row r="88" spans="1:11" outlineLevel="1">
      <c r="A88" s="48" t="s">
        <v>49</v>
      </c>
      <c r="B88" s="1"/>
      <c r="C88" s="1" t="s">
        <v>230</v>
      </c>
      <c r="D88" s="11"/>
      <c r="E88" s="1"/>
      <c r="F88" s="2"/>
      <c r="G88" s="1"/>
      <c r="H88" s="2"/>
      <c r="I88" s="1"/>
      <c r="J88" s="2"/>
      <c r="K88" s="1"/>
    </row>
    <row r="89" spans="1:11" outlineLevel="1">
      <c r="A89" s="48" t="s">
        <v>147</v>
      </c>
      <c r="B89" s="1"/>
      <c r="C89" s="1" t="s">
        <v>148</v>
      </c>
      <c r="D89" s="11"/>
      <c r="E89" s="1"/>
      <c r="F89" s="2"/>
      <c r="G89" s="1"/>
      <c r="H89" s="2"/>
      <c r="I89" s="1"/>
      <c r="J89" s="2"/>
      <c r="K89" s="1"/>
    </row>
    <row r="90" spans="1:11">
      <c r="A90" s="48"/>
      <c r="B90" s="1"/>
      <c r="C90" s="24" t="s">
        <v>134</v>
      </c>
      <c r="D90" s="11"/>
      <c r="E90" s="1"/>
      <c r="F90" s="1"/>
      <c r="G90" s="1"/>
      <c r="H90" s="1"/>
      <c r="I90" s="1"/>
      <c r="J90" s="1"/>
      <c r="K90" s="1"/>
    </row>
    <row r="91" spans="1:11" outlineLevel="1">
      <c r="A91" s="48" t="s">
        <v>214</v>
      </c>
      <c r="B91" s="1"/>
      <c r="C91" s="11" t="s">
        <v>108</v>
      </c>
      <c r="D91" s="1"/>
      <c r="E91" s="34"/>
      <c r="F91" s="2" t="s">
        <v>325</v>
      </c>
      <c r="H91" s="2" t="s">
        <v>325</v>
      </c>
      <c r="J91" s="2" t="s">
        <v>325</v>
      </c>
      <c r="K91" s="1"/>
    </row>
    <row r="92" spans="1:11" outlineLevel="1">
      <c r="A92" s="48" t="s">
        <v>109</v>
      </c>
      <c r="B92" s="1"/>
      <c r="C92" s="11" t="s">
        <v>304</v>
      </c>
      <c r="D92" s="1"/>
      <c r="E92" s="34"/>
      <c r="F92" s="2" t="s">
        <v>252</v>
      </c>
      <c r="H92" s="2" t="s">
        <v>252</v>
      </c>
      <c r="J92" s="2" t="s">
        <v>252</v>
      </c>
      <c r="K92" s="1"/>
    </row>
    <row r="93" spans="1:11" outlineLevel="1">
      <c r="A93" s="48" t="s">
        <v>155</v>
      </c>
      <c r="B93" s="1"/>
      <c r="C93" s="11" t="s">
        <v>261</v>
      </c>
      <c r="D93" s="1"/>
      <c r="E93" s="34"/>
      <c r="F93" s="2" t="s">
        <v>252</v>
      </c>
      <c r="H93" s="2" t="s">
        <v>252</v>
      </c>
      <c r="J93" s="2" t="s">
        <v>252</v>
      </c>
      <c r="K93" s="1"/>
    </row>
    <row r="94" spans="1:11" outlineLevel="1">
      <c r="A94" s="48" t="s">
        <v>215</v>
      </c>
      <c r="B94" s="1"/>
      <c r="C94" s="11" t="s">
        <v>326</v>
      </c>
      <c r="D94" s="1"/>
      <c r="E94" s="34"/>
      <c r="F94" s="2" t="s">
        <v>153</v>
      </c>
      <c r="H94" s="2" t="s">
        <v>252</v>
      </c>
      <c r="J94" s="2" t="s">
        <v>153</v>
      </c>
      <c r="K94" s="1"/>
    </row>
    <row r="95" spans="1:11" s="1" customFormat="1">
      <c r="A95" s="48"/>
      <c r="C95" s="24" t="s">
        <v>156</v>
      </c>
      <c r="D95" s="38"/>
    </row>
    <row r="96" spans="1:11" s="1" customFormat="1" outlineLevel="1">
      <c r="A96" s="48"/>
      <c r="C96" s="61" t="s">
        <v>62</v>
      </c>
      <c r="D96" s="38"/>
    </row>
    <row r="97" spans="1:11" outlineLevel="2">
      <c r="A97" s="48" t="s">
        <v>135</v>
      </c>
      <c r="B97" s="1"/>
      <c r="C97" s="43" t="s">
        <v>110</v>
      </c>
      <c r="D97" s="11"/>
      <c r="E97" s="1"/>
      <c r="F97" s="12" t="s">
        <v>41</v>
      </c>
      <c r="G97" s="19"/>
      <c r="H97" s="12" t="s">
        <v>41</v>
      </c>
      <c r="I97" s="19"/>
      <c r="J97" s="12" t="s">
        <v>41</v>
      </c>
      <c r="K97" s="19"/>
    </row>
    <row r="98" spans="1:11" outlineLevel="2">
      <c r="A98" s="48" t="s">
        <v>28</v>
      </c>
      <c r="B98" s="1"/>
      <c r="C98" s="43" t="s">
        <v>87</v>
      </c>
      <c r="D98" s="11"/>
      <c r="E98" s="1"/>
      <c r="F98" s="14" t="s">
        <v>262</v>
      </c>
      <c r="G98" s="1"/>
      <c r="H98" s="14" t="s">
        <v>262</v>
      </c>
      <c r="I98" s="1"/>
      <c r="J98" s="14" t="s">
        <v>262</v>
      </c>
      <c r="K98" s="1"/>
    </row>
    <row r="99" spans="1:11" outlineLevel="2">
      <c r="A99" s="48" t="s">
        <v>216</v>
      </c>
      <c r="B99" s="1"/>
      <c r="C99" s="43" t="s">
        <v>327</v>
      </c>
      <c r="D99" s="11"/>
      <c r="E99" s="1"/>
      <c r="F99" s="2"/>
      <c r="G99" s="1"/>
      <c r="H99" s="2"/>
      <c r="I99" s="1"/>
      <c r="J99" s="2"/>
      <c r="K99" s="1"/>
    </row>
    <row r="100" spans="1:11" outlineLevel="1">
      <c r="A100" s="48"/>
      <c r="B100" s="1"/>
      <c r="C100" s="61" t="s">
        <v>180</v>
      </c>
      <c r="D100" s="11"/>
      <c r="E100" s="1"/>
      <c r="F100" s="1"/>
      <c r="G100" s="1"/>
      <c r="H100" s="1"/>
      <c r="I100" s="1"/>
      <c r="J100" s="1"/>
      <c r="K100" s="1"/>
    </row>
    <row r="101" spans="1:11" s="40" customFormat="1" outlineLevel="2">
      <c r="A101" s="82" t="s">
        <v>305</v>
      </c>
      <c r="B101" s="10"/>
      <c r="C101" s="43" t="s">
        <v>136</v>
      </c>
      <c r="D101" s="41"/>
      <c r="E101" s="10"/>
      <c r="F101" s="50" t="s">
        <v>306</v>
      </c>
      <c r="G101" s="59"/>
      <c r="H101" s="50" t="s">
        <v>306</v>
      </c>
      <c r="I101" s="59"/>
      <c r="J101" s="50" t="s">
        <v>306</v>
      </c>
    </row>
    <row r="102" spans="1:11" s="10" customFormat="1" outlineLevel="2">
      <c r="A102" s="82" t="s">
        <v>2</v>
      </c>
      <c r="C102" s="29" t="s">
        <v>88</v>
      </c>
      <c r="D102" s="29"/>
      <c r="E102" s="29"/>
      <c r="F102" s="28"/>
      <c r="H102" s="28"/>
      <c r="J102" s="28"/>
    </row>
    <row r="103" spans="1:11" s="40" customFormat="1" outlineLevel="2">
      <c r="A103" s="82" t="s">
        <v>217</v>
      </c>
      <c r="B103" s="10"/>
      <c r="C103" s="43" t="s">
        <v>307</v>
      </c>
      <c r="D103" s="41"/>
      <c r="E103" s="10"/>
      <c r="F103" s="30"/>
      <c r="G103" s="10"/>
      <c r="H103" s="30"/>
      <c r="I103" s="10"/>
      <c r="J103" s="30"/>
    </row>
    <row r="104" spans="1:11" s="10" customFormat="1" outlineLevel="2">
      <c r="A104" s="82" t="s">
        <v>2</v>
      </c>
      <c r="C104" s="29" t="s">
        <v>282</v>
      </c>
      <c r="D104" s="29"/>
      <c r="E104" s="29"/>
      <c r="F104" s="28"/>
      <c r="H104" s="28"/>
      <c r="J104" s="28"/>
    </row>
    <row r="105" spans="1:11" s="10" customFormat="1" outlineLevel="2">
      <c r="A105" s="82" t="s">
        <v>2</v>
      </c>
      <c r="C105" s="43" t="s">
        <v>181</v>
      </c>
      <c r="D105" s="29"/>
      <c r="E105" s="29"/>
      <c r="F105" s="28"/>
      <c r="H105" s="28"/>
      <c r="J105" s="28"/>
    </row>
    <row r="106" spans="1:11" s="40" customFormat="1" outlineLevel="2">
      <c r="A106" s="82" t="s">
        <v>218</v>
      </c>
      <c r="B106" s="10"/>
      <c r="C106" s="84" t="s">
        <v>308</v>
      </c>
      <c r="D106" s="41"/>
      <c r="E106" s="10"/>
      <c r="F106" s="45"/>
      <c r="G106" s="10"/>
      <c r="H106" s="45"/>
      <c r="I106" s="10"/>
      <c r="J106" s="45"/>
    </row>
    <row r="107" spans="1:11" s="40" customFormat="1" outlineLevel="2">
      <c r="A107" s="82" t="s">
        <v>328</v>
      </c>
      <c r="B107" s="10"/>
      <c r="C107" s="84" t="s">
        <v>263</v>
      </c>
      <c r="D107" s="41"/>
      <c r="E107" s="10"/>
      <c r="F107" s="45"/>
      <c r="G107" s="10"/>
      <c r="H107" s="45"/>
      <c r="I107" s="10"/>
      <c r="J107" s="45"/>
    </row>
    <row r="108" spans="1:11" s="40" customFormat="1" outlineLevel="2">
      <c r="A108" s="82" t="s">
        <v>283</v>
      </c>
      <c r="B108" s="10"/>
      <c r="C108" s="84" t="s">
        <v>264</v>
      </c>
      <c r="D108" s="41"/>
      <c r="E108" s="10"/>
      <c r="F108" s="45"/>
      <c r="G108" s="10"/>
      <c r="H108" s="45"/>
      <c r="I108" s="10"/>
      <c r="J108" s="45"/>
    </row>
    <row r="109" spans="1:11" s="40" customFormat="1" outlineLevel="2">
      <c r="A109" s="82" t="s">
        <v>111</v>
      </c>
      <c r="B109" s="10"/>
      <c r="C109" s="84" t="s">
        <v>329</v>
      </c>
      <c r="D109" s="41"/>
      <c r="E109" s="10"/>
      <c r="F109" s="45"/>
      <c r="G109" s="10"/>
      <c r="H109" s="45"/>
      <c r="I109" s="10"/>
      <c r="J109" s="45"/>
    </row>
    <row r="110" spans="1:11" s="10" customFormat="1" outlineLevel="2">
      <c r="A110" s="82" t="s">
        <v>2</v>
      </c>
      <c r="C110" s="60"/>
      <c r="D110" s="60"/>
    </row>
    <row r="111" spans="1:11" s="40" customFormat="1" outlineLevel="2">
      <c r="A111" s="82" t="s">
        <v>42</v>
      </c>
      <c r="B111" s="10"/>
      <c r="C111" s="76" t="s">
        <v>63</v>
      </c>
      <c r="D111" s="41"/>
      <c r="E111" s="10"/>
      <c r="F111" s="30"/>
      <c r="G111" s="10"/>
      <c r="H111" s="30"/>
      <c r="I111" s="10"/>
      <c r="J111" s="30"/>
    </row>
    <row r="112" spans="1:11" collapsed="1">
      <c r="A112" s="48"/>
      <c r="B112" s="1"/>
      <c r="C112" s="24" t="s">
        <v>182</v>
      </c>
      <c r="D112" s="11"/>
      <c r="E112" s="1"/>
      <c r="F112" s="1"/>
      <c r="G112" s="1"/>
      <c r="H112" s="1"/>
      <c r="I112" s="1"/>
      <c r="J112" s="1"/>
      <c r="K112" s="1"/>
    </row>
    <row r="113" spans="1:11" hidden="1" outlineLevel="1">
      <c r="A113" s="48"/>
      <c r="B113" s="1"/>
      <c r="C113" s="33" t="s">
        <v>43</v>
      </c>
      <c r="D113" s="11"/>
      <c r="E113" s="1"/>
      <c r="F113" s="1"/>
      <c r="G113" s="1"/>
      <c r="H113" s="1"/>
      <c r="I113" s="1"/>
      <c r="J113" s="1"/>
      <c r="K113" s="1"/>
    </row>
    <row r="114" spans="1:11" hidden="1" outlineLevel="1">
      <c r="A114" s="48" t="s">
        <v>309</v>
      </c>
      <c r="B114" s="1"/>
      <c r="C114" s="11" t="s">
        <v>137</v>
      </c>
      <c r="D114" s="11"/>
      <c r="E114" s="1"/>
      <c r="F114" s="12" t="s">
        <v>2</v>
      </c>
      <c r="G114" s="19"/>
      <c r="H114" s="12" t="s">
        <v>2</v>
      </c>
      <c r="I114" s="19"/>
      <c r="J114" s="12"/>
      <c r="K114" s="19"/>
    </row>
    <row r="115" spans="1:11" hidden="1" outlineLevel="1">
      <c r="A115" s="48" t="s">
        <v>138</v>
      </c>
      <c r="B115" s="1"/>
      <c r="C115" s="11" t="s">
        <v>330</v>
      </c>
      <c r="D115" s="11"/>
      <c r="E115" s="1"/>
      <c r="F115" s="12" t="s">
        <v>2</v>
      </c>
      <c r="G115" s="1"/>
      <c r="H115" s="12" t="s">
        <v>2</v>
      </c>
      <c r="I115" s="1"/>
      <c r="J115" s="12"/>
      <c r="K115" s="1"/>
    </row>
    <row r="116" spans="1:11" s="1" customFormat="1" hidden="1" outlineLevel="1">
      <c r="A116" s="48"/>
      <c r="C116" s="33" t="s">
        <v>29</v>
      </c>
      <c r="D116" s="38"/>
    </row>
    <row r="117" spans="1:11" hidden="1" outlineLevel="1">
      <c r="A117" s="48" t="s">
        <v>310</v>
      </c>
      <c r="B117" s="1"/>
      <c r="C117" s="11" t="s">
        <v>112</v>
      </c>
      <c r="D117" s="11"/>
      <c r="E117" s="1"/>
      <c r="F117" s="12" t="s">
        <v>2</v>
      </c>
      <c r="G117" s="19"/>
      <c r="H117" s="12" t="s">
        <v>2</v>
      </c>
      <c r="I117" s="19"/>
      <c r="J117" s="12"/>
      <c r="K117" s="19"/>
    </row>
    <row r="118" spans="1:11" s="1" customFormat="1">
      <c r="A118" s="48"/>
      <c r="C118" s="24" t="s">
        <v>311</v>
      </c>
      <c r="D118" s="38"/>
    </row>
    <row r="119" spans="1:11" outlineLevel="1">
      <c r="A119" s="48" t="s">
        <v>113</v>
      </c>
      <c r="B119" s="1"/>
      <c r="C119" s="96" t="s">
        <v>139</v>
      </c>
      <c r="D119" s="1"/>
      <c r="E119" s="34"/>
      <c r="F119" s="2" t="s">
        <v>153</v>
      </c>
      <c r="H119" s="2" t="s">
        <v>153</v>
      </c>
      <c r="J119" s="2" t="s">
        <v>153</v>
      </c>
      <c r="K119" s="1"/>
    </row>
    <row r="120" spans="1:11" outlineLevel="1">
      <c r="A120" s="48" t="s">
        <v>284</v>
      </c>
      <c r="B120" s="1"/>
      <c r="C120" s="96" t="s">
        <v>30</v>
      </c>
      <c r="D120" s="1"/>
      <c r="E120" s="34"/>
      <c r="F120" s="2" t="s">
        <v>153</v>
      </c>
      <c r="H120" s="2" t="s">
        <v>153</v>
      </c>
      <c r="J120" s="2" t="s">
        <v>153</v>
      </c>
      <c r="K120" s="1"/>
    </row>
    <row r="121" spans="1:11" outlineLevel="1">
      <c r="A121" s="48" t="s">
        <v>203</v>
      </c>
      <c r="B121" s="1"/>
      <c r="C121" s="96" t="s">
        <v>204</v>
      </c>
      <c r="D121" s="1"/>
      <c r="E121" s="34"/>
      <c r="F121" s="2"/>
      <c r="H121" s="2"/>
      <c r="J121" s="2" t="s">
        <v>252</v>
      </c>
      <c r="K121" s="1"/>
    </row>
    <row r="122" spans="1:11" outlineLevel="1">
      <c r="A122" s="48" t="s">
        <v>240</v>
      </c>
      <c r="B122" s="1"/>
      <c r="C122" s="96" t="s">
        <v>265</v>
      </c>
      <c r="D122" s="1"/>
      <c r="E122" s="34"/>
      <c r="F122" s="2" t="s">
        <v>252</v>
      </c>
      <c r="H122" s="2" t="s">
        <v>153</v>
      </c>
      <c r="J122" s="2" t="s">
        <v>252</v>
      </c>
      <c r="K122" s="1"/>
    </row>
    <row r="123" spans="1:11" outlineLevel="1">
      <c r="A123" s="48" t="s">
        <v>241</v>
      </c>
      <c r="B123" s="1"/>
      <c r="C123" s="96" t="s">
        <v>266</v>
      </c>
      <c r="D123" s="1"/>
      <c r="E123" s="34"/>
      <c r="F123" s="2" t="s">
        <v>252</v>
      </c>
      <c r="H123" s="2" t="s">
        <v>252</v>
      </c>
      <c r="J123" s="2" t="s">
        <v>252</v>
      </c>
      <c r="K123" s="1"/>
    </row>
    <row r="124" spans="1:11" outlineLevel="1">
      <c r="A124" s="48" t="s">
        <v>331</v>
      </c>
      <c r="B124" s="1"/>
      <c r="C124" s="96" t="s">
        <v>219</v>
      </c>
      <c r="D124" s="1"/>
      <c r="E124" s="34"/>
      <c r="F124" s="2" t="s">
        <v>252</v>
      </c>
      <c r="H124" s="2" t="s">
        <v>153</v>
      </c>
      <c r="J124" s="2" t="s">
        <v>252</v>
      </c>
      <c r="K124" s="1"/>
    </row>
    <row r="125" spans="1:11" outlineLevel="1">
      <c r="A125" s="48" t="s">
        <v>294</v>
      </c>
      <c r="B125" s="1"/>
      <c r="C125" s="96" t="s">
        <v>249</v>
      </c>
      <c r="D125" s="1"/>
      <c r="E125" s="34"/>
      <c r="F125" s="2"/>
      <c r="H125" s="2"/>
      <c r="J125" s="2"/>
      <c r="K125" s="1"/>
    </row>
    <row r="126" spans="1:11" outlineLevel="1">
      <c r="A126" s="48" t="s">
        <v>78</v>
      </c>
      <c r="B126" s="1"/>
      <c r="C126" s="96" t="s">
        <v>97</v>
      </c>
      <c r="D126" s="1"/>
      <c r="E126" s="34"/>
      <c r="F126" s="2"/>
      <c r="H126" s="2"/>
      <c r="J126" s="2" t="s">
        <v>252</v>
      </c>
      <c r="K126" s="1"/>
    </row>
    <row r="127" spans="1:11" outlineLevel="1">
      <c r="A127" s="48" t="s">
        <v>18</v>
      </c>
      <c r="B127" s="1"/>
      <c r="C127" s="96" t="s">
        <v>80</v>
      </c>
      <c r="D127" s="1"/>
      <c r="E127" s="34"/>
      <c r="F127" s="27"/>
      <c r="G127" s="1"/>
      <c r="H127" s="27"/>
      <c r="I127" s="1"/>
      <c r="J127" s="27"/>
      <c r="K127" s="1"/>
    </row>
    <row r="128" spans="1:11" outlineLevel="1">
      <c r="A128" s="48" t="s">
        <v>168</v>
      </c>
      <c r="B128" s="1"/>
      <c r="C128" s="96" t="s">
        <v>189</v>
      </c>
      <c r="D128" s="1"/>
      <c r="E128" s="34"/>
      <c r="F128" s="14"/>
      <c r="H128" s="14"/>
      <c r="J128" s="14"/>
      <c r="K128" s="1"/>
    </row>
    <row r="129" spans="1:11" outlineLevel="1">
      <c r="A129" s="48"/>
      <c r="B129" s="1"/>
      <c r="C129" s="96"/>
      <c r="D129" s="1"/>
      <c r="E129" s="34"/>
      <c r="F129" s="1"/>
    </row>
    <row r="130" spans="1:11" outlineLevel="1">
      <c r="A130" s="48" t="s">
        <v>89</v>
      </c>
      <c r="B130" s="1"/>
      <c r="C130" s="96" t="s">
        <v>8</v>
      </c>
      <c r="D130" s="11"/>
      <c r="E130" s="1"/>
      <c r="F130" s="2" t="s">
        <v>153</v>
      </c>
      <c r="H130" s="2" t="s">
        <v>153</v>
      </c>
      <c r="J130" s="2" t="s">
        <v>153</v>
      </c>
      <c r="K130" s="1"/>
    </row>
    <row r="131" spans="1:11" s="1" customFormat="1" outlineLevel="1">
      <c r="A131" s="48" t="s">
        <v>2</v>
      </c>
      <c r="C131" s="49" t="s">
        <v>88</v>
      </c>
      <c r="D131" s="49"/>
      <c r="E131" s="49"/>
      <c r="F131" s="47"/>
      <c r="H131" s="47"/>
      <c r="J131" s="47"/>
    </row>
    <row r="132" spans="1:11" outlineLevel="1">
      <c r="A132" s="48" t="s">
        <v>220</v>
      </c>
      <c r="B132" s="1"/>
      <c r="C132" s="11" t="s">
        <v>285</v>
      </c>
      <c r="D132" s="11"/>
      <c r="E132" s="1"/>
      <c r="F132" s="2" t="s">
        <v>153</v>
      </c>
      <c r="H132" s="2" t="s">
        <v>252</v>
      </c>
      <c r="J132" s="2" t="s">
        <v>153</v>
      </c>
      <c r="K132" s="1"/>
    </row>
    <row r="133" spans="1:11" outlineLevel="1">
      <c r="A133" s="48" t="s">
        <v>114</v>
      </c>
      <c r="B133" s="1"/>
      <c r="C133" s="11" t="s">
        <v>9</v>
      </c>
      <c r="D133" s="11"/>
      <c r="E133" s="1"/>
      <c r="F133" s="2" t="s">
        <v>153</v>
      </c>
      <c r="H133" s="2" t="s">
        <v>252</v>
      </c>
      <c r="J133" s="2" t="s">
        <v>153</v>
      </c>
      <c r="K133" s="1"/>
    </row>
    <row r="134" spans="1:11" outlineLevel="1">
      <c r="A134" s="48" t="s">
        <v>115</v>
      </c>
      <c r="B134" s="1"/>
      <c r="C134" s="11" t="s">
        <v>157</v>
      </c>
      <c r="D134" s="11"/>
      <c r="E134" s="1"/>
      <c r="F134" s="2" t="s">
        <v>153</v>
      </c>
      <c r="H134" s="2" t="s">
        <v>252</v>
      </c>
      <c r="J134" s="2" t="s">
        <v>153</v>
      </c>
      <c r="K134" s="1"/>
    </row>
    <row r="135" spans="1:11" s="1" customFormat="1" collapsed="1">
      <c r="A135" s="48" t="s">
        <v>2</v>
      </c>
      <c r="C135" s="24" t="s">
        <v>286</v>
      </c>
      <c r="D135" s="38"/>
    </row>
    <row r="136" spans="1:11" hidden="1" outlineLevel="1">
      <c r="A136" s="48" t="s">
        <v>287</v>
      </c>
      <c r="B136" s="1"/>
      <c r="C136" s="1" t="s">
        <v>191</v>
      </c>
      <c r="D136" s="1"/>
      <c r="E136" s="34"/>
      <c r="F136" s="35"/>
      <c r="H136" s="35"/>
      <c r="J136" s="35"/>
      <c r="K136" s="1"/>
    </row>
    <row r="137" spans="1:11" hidden="1" outlineLevel="1">
      <c r="A137" s="48" t="s">
        <v>312</v>
      </c>
      <c r="B137" s="1"/>
      <c r="C137" s="1" t="s">
        <v>64</v>
      </c>
      <c r="D137" s="1"/>
      <c r="E137" s="34"/>
      <c r="F137" s="35"/>
      <c r="H137" s="35"/>
      <c r="J137" s="35"/>
      <c r="K137" s="1"/>
    </row>
    <row r="138" spans="1:11" hidden="1" outlineLevel="1">
      <c r="A138" s="48" t="s">
        <v>116</v>
      </c>
      <c r="B138" s="1"/>
      <c r="C138" s="1" t="s">
        <v>158</v>
      </c>
      <c r="D138" s="1"/>
      <c r="E138" s="34"/>
      <c r="F138" s="35"/>
      <c r="H138" s="35"/>
      <c r="J138" s="35"/>
      <c r="K138" s="1"/>
    </row>
    <row r="140" spans="1:11" s="80" customFormat="1">
      <c r="A140" s="73" t="s">
        <v>31</v>
      </c>
      <c r="B140" s="21"/>
      <c r="C140" s="21" t="str">
        <f>"Axiom Query - " &amp; A140</f>
        <v>Axiom Query - [AQ2]</v>
      </c>
      <c r="D140" s="21"/>
      <c r="E140" s="75"/>
      <c r="F140" s="21"/>
      <c r="G140" s="21"/>
      <c r="H140" s="21"/>
      <c r="I140" s="21"/>
      <c r="J140" s="21"/>
      <c r="K140" s="21"/>
    </row>
    <row r="141" spans="1:11">
      <c r="A141" s="48" t="s">
        <v>259</v>
      </c>
      <c r="B141" s="1"/>
      <c r="C141" s="1" t="s">
        <v>60</v>
      </c>
      <c r="D141" s="1"/>
      <c r="E141" s="42"/>
      <c r="F141" s="2"/>
      <c r="G141" s="1"/>
      <c r="H141" s="2" t="s">
        <v>356</v>
      </c>
      <c r="I141" s="1"/>
      <c r="J141" s="2"/>
      <c r="K141" s="1"/>
    </row>
    <row r="142" spans="1:11">
      <c r="A142" s="48" t="s">
        <v>303</v>
      </c>
      <c r="B142" s="1"/>
      <c r="C142" s="33" t="s">
        <v>106</v>
      </c>
      <c r="D142" s="33"/>
      <c r="E142" s="34"/>
      <c r="F142" s="2" t="s">
        <v>252</v>
      </c>
      <c r="H142" s="2" t="s">
        <v>153</v>
      </c>
      <c r="J142" s="2" t="s">
        <v>252</v>
      </c>
      <c r="K142" s="1"/>
    </row>
    <row r="143" spans="1:11">
      <c r="A143" s="48"/>
      <c r="B143" s="1"/>
      <c r="C143" s="24" t="s">
        <v>177</v>
      </c>
      <c r="D143" s="33"/>
      <c r="E143" s="34"/>
      <c r="F143" s="1"/>
      <c r="G143" s="1"/>
      <c r="H143" s="1"/>
      <c r="I143" s="1"/>
      <c r="J143" s="1"/>
      <c r="K143" s="1"/>
    </row>
    <row r="144" spans="1:11" outlineLevel="1">
      <c r="A144" s="48" t="s">
        <v>280</v>
      </c>
      <c r="B144" s="1"/>
      <c r="C144" s="33" t="s">
        <v>23</v>
      </c>
      <c r="D144" s="33"/>
      <c r="E144" s="34"/>
      <c r="F144" s="14"/>
      <c r="G144" s="1"/>
      <c r="H144" s="14" t="str">
        <f>Variables!I43</f>
        <v>BUD2020</v>
      </c>
      <c r="I144" s="1"/>
      <c r="J144" s="14"/>
      <c r="K144" s="1"/>
    </row>
    <row r="145" spans="1:11" outlineLevel="1">
      <c r="A145" s="48" t="s">
        <v>86</v>
      </c>
      <c r="B145" s="1"/>
      <c r="C145" s="11" t="s">
        <v>132</v>
      </c>
      <c r="D145" s="11"/>
      <c r="E145" s="34"/>
      <c r="F145" s="2"/>
      <c r="G145" s="1"/>
      <c r="H145" s="2" t="s">
        <v>313</v>
      </c>
      <c r="I145" s="1"/>
      <c r="J145" s="2"/>
      <c r="K145" s="1"/>
    </row>
    <row r="146" spans="1:11" outlineLevel="1">
      <c r="A146" s="48" t="s">
        <v>178</v>
      </c>
      <c r="B146" s="1"/>
      <c r="C146" s="11" t="s">
        <v>260</v>
      </c>
      <c r="D146" s="11"/>
      <c r="E146" s="34"/>
      <c r="F146" s="14" t="str">
        <f>IF(F145="","",F145)</f>
        <v/>
      </c>
      <c r="G146" s="1"/>
      <c r="H146" s="14" t="str">
        <f>IF(H145="","",H145)</f>
        <v>DEPT.DEPT;ACCT.ACCT</v>
      </c>
      <c r="I146" s="1"/>
      <c r="J146" s="2" t="str">
        <f>IF(J145="","",J145)</f>
        <v/>
      </c>
      <c r="K146" s="1"/>
    </row>
    <row r="147" spans="1:11" outlineLevel="1">
      <c r="A147" s="48" t="s">
        <v>154</v>
      </c>
      <c r="B147" s="1"/>
      <c r="C147" s="11" t="s">
        <v>238</v>
      </c>
      <c r="D147" s="11"/>
      <c r="E147" s="34"/>
      <c r="F147" s="2"/>
      <c r="G147" s="1"/>
      <c r="H147" s="2" t="s">
        <v>355</v>
      </c>
      <c r="I147" s="1"/>
      <c r="J147" s="2"/>
      <c r="K147" s="1"/>
    </row>
    <row r="148" spans="1:11" outlineLevel="1">
      <c r="A148" s="48"/>
      <c r="B148" s="1"/>
      <c r="C148" s="24" t="s">
        <v>188</v>
      </c>
      <c r="D148" s="11"/>
      <c r="E148" s="34"/>
      <c r="F148" s="1"/>
      <c r="G148" s="1"/>
      <c r="H148" s="1"/>
      <c r="I148" s="1"/>
      <c r="J148" s="1"/>
      <c r="K148" s="1"/>
    </row>
    <row r="149" spans="1:11" s="62" customFormat="1" ht="30.6" outlineLevel="2">
      <c r="A149" s="78" t="s">
        <v>39</v>
      </c>
      <c r="B149" s="81"/>
      <c r="C149" s="11" t="s">
        <v>213</v>
      </c>
      <c r="D149" s="11"/>
      <c r="E149" s="93"/>
      <c r="F149" s="27"/>
      <c r="G149" s="57"/>
      <c r="H149" s="27" t="str">
        <f>BudgetAdjustments!G8</f>
        <v>ACCT.Statement.STATEMENT IN ('HoursJC', 'Hours', 'IS', 'KeyStat', 'Statistic') and INITIATIVEID.INITIATIVEID &lt;&gt; 202005</v>
      </c>
      <c r="I149" s="57"/>
      <c r="J149" s="27"/>
      <c r="K149" s="87"/>
    </row>
    <row r="150" spans="1:11" outlineLevel="2">
      <c r="A150" s="48" t="s">
        <v>24</v>
      </c>
      <c r="B150" s="1"/>
      <c r="C150" s="11" t="s">
        <v>179</v>
      </c>
      <c r="D150" s="11"/>
      <c r="E150" s="34"/>
      <c r="F150" s="27"/>
      <c r="G150" s="1"/>
      <c r="H150" s="27"/>
      <c r="I150" s="1"/>
      <c r="J150" s="27"/>
      <c r="K150" s="1"/>
    </row>
    <row r="151" spans="1:11" outlineLevel="2">
      <c r="A151" s="48" t="s">
        <v>25</v>
      </c>
      <c r="B151" s="1"/>
      <c r="C151" s="11" t="s">
        <v>133</v>
      </c>
      <c r="D151" s="11"/>
      <c r="E151" s="34"/>
      <c r="F151" s="27"/>
      <c r="G151" s="1"/>
      <c r="H151" s="27"/>
      <c r="I151" s="1"/>
      <c r="J151" s="27"/>
      <c r="K151" s="1"/>
    </row>
    <row r="152" spans="1:11" outlineLevel="2">
      <c r="A152" s="48" t="s">
        <v>281</v>
      </c>
      <c r="B152" s="1"/>
      <c r="C152" s="11" t="s">
        <v>107</v>
      </c>
      <c r="D152" s="11"/>
      <c r="E152" s="34"/>
      <c r="F152" s="27"/>
      <c r="G152" s="1"/>
      <c r="H152" s="27"/>
      <c r="I152" s="1"/>
      <c r="J152" s="27"/>
      <c r="K152" s="1"/>
    </row>
    <row r="153" spans="1:11" outlineLevel="1">
      <c r="A153" s="48" t="s">
        <v>61</v>
      </c>
      <c r="B153" s="1"/>
      <c r="C153" s="1" t="s">
        <v>239</v>
      </c>
      <c r="D153" s="1"/>
      <c r="E153" s="34"/>
      <c r="F153" s="2" t="s">
        <v>252</v>
      </c>
      <c r="H153" s="2" t="s">
        <v>153</v>
      </c>
      <c r="J153" s="2" t="s">
        <v>252</v>
      </c>
      <c r="K153" s="1"/>
    </row>
    <row r="154" spans="1:11" outlineLevel="1">
      <c r="A154" s="48" t="s">
        <v>26</v>
      </c>
      <c r="B154" s="1"/>
      <c r="C154" s="1" t="s">
        <v>7</v>
      </c>
      <c r="D154" s="11"/>
      <c r="E154" s="1"/>
      <c r="F154" s="2"/>
      <c r="G154" s="1"/>
      <c r="H154" s="2"/>
      <c r="I154" s="1"/>
      <c r="J154" s="2"/>
      <c r="K154" s="1"/>
    </row>
    <row r="155" spans="1:11" outlineLevel="1">
      <c r="A155" s="48" t="s">
        <v>27</v>
      </c>
      <c r="B155" s="1"/>
      <c r="C155" s="1" t="s">
        <v>40</v>
      </c>
      <c r="D155" s="11"/>
      <c r="E155" s="1"/>
      <c r="F155" s="2"/>
      <c r="G155" s="1"/>
      <c r="H155" s="2"/>
      <c r="I155" s="1"/>
      <c r="J155" s="2"/>
      <c r="K155" s="1"/>
    </row>
    <row r="156" spans="1:11" outlineLevel="1">
      <c r="A156" s="48" t="s">
        <v>49</v>
      </c>
      <c r="B156" s="1"/>
      <c r="C156" s="1" t="s">
        <v>230</v>
      </c>
      <c r="D156" s="11"/>
      <c r="E156" s="1"/>
      <c r="F156" s="2"/>
      <c r="G156" s="1"/>
      <c r="H156" s="2"/>
      <c r="I156" s="1"/>
      <c r="J156" s="2"/>
      <c r="K156" s="1"/>
    </row>
    <row r="157" spans="1:11" outlineLevel="1">
      <c r="A157" s="48" t="s">
        <v>147</v>
      </c>
      <c r="B157" s="1"/>
      <c r="C157" s="1" t="s">
        <v>148</v>
      </c>
      <c r="D157" s="11"/>
      <c r="E157" s="1"/>
      <c r="F157" s="2"/>
      <c r="G157" s="1"/>
      <c r="H157" s="2"/>
      <c r="I157" s="1"/>
      <c r="J157" s="2"/>
      <c r="K157" s="1"/>
    </row>
    <row r="158" spans="1:11">
      <c r="A158" s="48"/>
      <c r="B158" s="1"/>
      <c r="C158" s="24" t="s">
        <v>134</v>
      </c>
      <c r="D158" s="11"/>
      <c r="E158" s="1"/>
      <c r="F158" s="1"/>
      <c r="G158" s="1"/>
      <c r="H158" s="1"/>
      <c r="I158" s="1"/>
      <c r="J158" s="1"/>
      <c r="K158" s="1"/>
    </row>
    <row r="159" spans="1:11" outlineLevel="1">
      <c r="A159" s="48" t="s">
        <v>214</v>
      </c>
      <c r="B159" s="1"/>
      <c r="C159" s="11" t="s">
        <v>108</v>
      </c>
      <c r="D159" s="1"/>
      <c r="E159" s="34"/>
      <c r="F159" s="2" t="s">
        <v>325</v>
      </c>
      <c r="H159" s="2" t="s">
        <v>325</v>
      </c>
      <c r="J159" s="2" t="s">
        <v>325</v>
      </c>
      <c r="K159" s="1"/>
    </row>
    <row r="160" spans="1:11" outlineLevel="1">
      <c r="A160" s="48" t="s">
        <v>109</v>
      </c>
      <c r="B160" s="1"/>
      <c r="C160" s="11" t="s">
        <v>304</v>
      </c>
      <c r="D160" s="1"/>
      <c r="E160" s="34"/>
      <c r="F160" s="2" t="s">
        <v>252</v>
      </c>
      <c r="H160" s="2" t="s">
        <v>252</v>
      </c>
      <c r="J160" s="2" t="s">
        <v>252</v>
      </c>
      <c r="K160" s="1"/>
    </row>
    <row r="161" spans="1:11" outlineLevel="1">
      <c r="A161" s="48" t="s">
        <v>155</v>
      </c>
      <c r="B161" s="1"/>
      <c r="C161" s="11" t="s">
        <v>261</v>
      </c>
      <c r="D161" s="1"/>
      <c r="E161" s="34"/>
      <c r="F161" s="2" t="s">
        <v>252</v>
      </c>
      <c r="H161" s="2" t="s">
        <v>252</v>
      </c>
      <c r="J161" s="2" t="s">
        <v>252</v>
      </c>
      <c r="K161" s="1"/>
    </row>
    <row r="162" spans="1:11" outlineLevel="1">
      <c r="A162" s="48" t="s">
        <v>215</v>
      </c>
      <c r="B162" s="1"/>
      <c r="C162" s="11" t="s">
        <v>326</v>
      </c>
      <c r="D162" s="1"/>
      <c r="E162" s="34"/>
      <c r="F162" s="2" t="s">
        <v>153</v>
      </c>
      <c r="H162" s="2" t="s">
        <v>252</v>
      </c>
      <c r="J162" s="2" t="s">
        <v>153</v>
      </c>
      <c r="K162" s="1"/>
    </row>
    <row r="163" spans="1:11" s="1" customFormat="1">
      <c r="A163" s="48"/>
      <c r="C163" s="24" t="s">
        <v>156</v>
      </c>
      <c r="D163" s="38"/>
    </row>
    <row r="164" spans="1:11" s="1" customFormat="1" outlineLevel="1">
      <c r="A164" s="48"/>
      <c r="C164" s="61" t="s">
        <v>62</v>
      </c>
      <c r="D164" s="38"/>
    </row>
    <row r="165" spans="1:11" outlineLevel="2">
      <c r="A165" s="48" t="s">
        <v>135</v>
      </c>
      <c r="B165" s="1"/>
      <c r="C165" s="43" t="s">
        <v>110</v>
      </c>
      <c r="D165" s="11"/>
      <c r="E165" s="1"/>
      <c r="F165" s="12" t="s">
        <v>221</v>
      </c>
      <c r="G165" s="19"/>
      <c r="H165" s="12" t="s">
        <v>221</v>
      </c>
      <c r="I165" s="19"/>
      <c r="J165" s="12" t="s">
        <v>221</v>
      </c>
      <c r="K165" s="19"/>
    </row>
    <row r="166" spans="1:11" outlineLevel="2">
      <c r="A166" s="48" t="s">
        <v>28</v>
      </c>
      <c r="B166" s="1"/>
      <c r="C166" s="43" t="s">
        <v>87</v>
      </c>
      <c r="D166" s="11"/>
      <c r="E166" s="1"/>
      <c r="F166" s="14" t="s">
        <v>10</v>
      </c>
      <c r="G166" s="1"/>
      <c r="H166" s="14" t="s">
        <v>10</v>
      </c>
      <c r="I166" s="1"/>
      <c r="J166" s="14" t="s">
        <v>10</v>
      </c>
      <c r="K166" s="1"/>
    </row>
    <row r="167" spans="1:11" outlineLevel="2">
      <c r="A167" s="48" t="s">
        <v>216</v>
      </c>
      <c r="B167" s="1"/>
      <c r="C167" s="43" t="s">
        <v>327</v>
      </c>
      <c r="D167" s="11"/>
      <c r="E167" s="1"/>
      <c r="F167" s="2"/>
      <c r="G167" s="1"/>
      <c r="H167" s="2"/>
      <c r="I167" s="1"/>
      <c r="J167" s="2"/>
      <c r="K167" s="1"/>
    </row>
    <row r="168" spans="1:11" outlineLevel="1">
      <c r="A168" s="48"/>
      <c r="B168" s="1"/>
      <c r="C168" s="61" t="s">
        <v>180</v>
      </c>
      <c r="D168" s="11"/>
      <c r="E168" s="1"/>
      <c r="F168" s="1"/>
      <c r="G168" s="1"/>
      <c r="H168" s="1"/>
      <c r="I168" s="1"/>
      <c r="J168" s="1"/>
      <c r="K168" s="1"/>
    </row>
    <row r="169" spans="1:11" s="40" customFormat="1" outlineLevel="2">
      <c r="A169" s="82" t="s">
        <v>305</v>
      </c>
      <c r="B169" s="10"/>
      <c r="C169" s="43" t="s">
        <v>136</v>
      </c>
      <c r="D169" s="41"/>
      <c r="E169" s="10"/>
      <c r="F169" s="50" t="s">
        <v>140</v>
      </c>
      <c r="G169" s="59"/>
      <c r="H169" s="50" t="s">
        <v>140</v>
      </c>
      <c r="I169" s="59"/>
      <c r="J169" s="50" t="s">
        <v>140</v>
      </c>
    </row>
    <row r="170" spans="1:11" s="10" customFormat="1" outlineLevel="2">
      <c r="A170" s="82" t="s">
        <v>2</v>
      </c>
      <c r="C170" s="29" t="s">
        <v>88</v>
      </c>
      <c r="D170" s="29"/>
      <c r="E170" s="29"/>
      <c r="F170" s="28"/>
      <c r="H170" s="28"/>
      <c r="J170" s="28"/>
    </row>
    <row r="171" spans="1:11" s="40" customFormat="1" outlineLevel="2">
      <c r="A171" s="82" t="s">
        <v>217</v>
      </c>
      <c r="B171" s="10"/>
      <c r="C171" s="43" t="s">
        <v>307</v>
      </c>
      <c r="D171" s="41"/>
      <c r="E171" s="10"/>
      <c r="F171" s="30"/>
      <c r="G171" s="10"/>
      <c r="H171" s="30"/>
      <c r="I171" s="10"/>
      <c r="J171" s="30"/>
    </row>
    <row r="172" spans="1:11" s="10" customFormat="1" outlineLevel="2">
      <c r="A172" s="82" t="s">
        <v>2</v>
      </c>
      <c r="C172" s="29" t="s">
        <v>282</v>
      </c>
      <c r="D172" s="29"/>
      <c r="E172" s="29"/>
      <c r="F172" s="28"/>
      <c r="H172" s="28"/>
      <c r="J172" s="28"/>
    </row>
    <row r="173" spans="1:11" s="10" customFormat="1" outlineLevel="2">
      <c r="A173" s="82" t="s">
        <v>2</v>
      </c>
      <c r="C173" s="43" t="s">
        <v>181</v>
      </c>
      <c r="D173" s="29"/>
      <c r="E173" s="29"/>
      <c r="F173" s="28"/>
      <c r="H173" s="28"/>
      <c r="J173" s="28"/>
    </row>
    <row r="174" spans="1:11" s="40" customFormat="1" outlineLevel="2">
      <c r="A174" s="82" t="s">
        <v>218</v>
      </c>
      <c r="B174" s="10"/>
      <c r="C174" s="84" t="s">
        <v>308</v>
      </c>
      <c r="D174" s="41"/>
      <c r="E174" s="10"/>
      <c r="F174" s="45"/>
      <c r="G174" s="10"/>
      <c r="H174" s="45"/>
      <c r="I174" s="10"/>
      <c r="J174" s="45"/>
    </row>
    <row r="175" spans="1:11" s="40" customFormat="1" outlineLevel="2">
      <c r="A175" s="82" t="s">
        <v>328</v>
      </c>
      <c r="B175" s="10"/>
      <c r="C175" s="84" t="s">
        <v>263</v>
      </c>
      <c r="D175" s="41"/>
      <c r="E175" s="10"/>
      <c r="F175" s="45"/>
      <c r="G175" s="10"/>
      <c r="H175" s="45"/>
      <c r="I175" s="10"/>
      <c r="J175" s="45"/>
    </row>
    <row r="176" spans="1:11" s="40" customFormat="1" outlineLevel="2">
      <c r="A176" s="82" t="s">
        <v>283</v>
      </c>
      <c r="B176" s="10"/>
      <c r="C176" s="84" t="s">
        <v>264</v>
      </c>
      <c r="D176" s="41"/>
      <c r="E176" s="10"/>
      <c r="F176" s="45"/>
      <c r="G176" s="10"/>
      <c r="H176" s="45"/>
      <c r="I176" s="10"/>
      <c r="J176" s="45"/>
    </row>
    <row r="177" spans="1:11" s="40" customFormat="1" outlineLevel="2">
      <c r="A177" s="82" t="s">
        <v>111</v>
      </c>
      <c r="B177" s="10"/>
      <c r="C177" s="84" t="s">
        <v>329</v>
      </c>
      <c r="D177" s="41"/>
      <c r="E177" s="10"/>
      <c r="F177" s="45"/>
      <c r="G177" s="10"/>
      <c r="H177" s="45"/>
      <c r="I177" s="10"/>
      <c r="J177" s="45"/>
    </row>
    <row r="178" spans="1:11" s="10" customFormat="1" outlineLevel="2">
      <c r="A178" s="82" t="s">
        <v>2</v>
      </c>
      <c r="C178" s="60"/>
      <c r="D178" s="60"/>
    </row>
    <row r="179" spans="1:11" s="40" customFormat="1" outlineLevel="2">
      <c r="A179" s="82" t="s">
        <v>42</v>
      </c>
      <c r="B179" s="10"/>
      <c r="C179" s="76" t="s">
        <v>63</v>
      </c>
      <c r="D179" s="41"/>
      <c r="E179" s="10"/>
      <c r="F179" s="30"/>
      <c r="G179" s="10"/>
      <c r="H179" s="30"/>
      <c r="I179" s="10"/>
      <c r="J179" s="30"/>
    </row>
    <row r="180" spans="1:11">
      <c r="A180" s="48"/>
      <c r="B180" s="1"/>
      <c r="C180" s="24" t="s">
        <v>182</v>
      </c>
      <c r="D180" s="11"/>
      <c r="E180" s="1"/>
      <c r="F180" s="1"/>
      <c r="G180" s="1"/>
      <c r="H180" s="1"/>
      <c r="I180" s="1"/>
      <c r="J180" s="1"/>
      <c r="K180" s="1"/>
    </row>
    <row r="181" spans="1:11" outlineLevel="1">
      <c r="A181" s="48"/>
      <c r="B181" s="1"/>
      <c r="C181" s="33" t="s">
        <v>43</v>
      </c>
      <c r="D181" s="11"/>
      <c r="E181" s="1"/>
      <c r="F181" s="1"/>
      <c r="G181" s="1"/>
      <c r="H181" s="1"/>
      <c r="I181" s="1"/>
      <c r="J181" s="1"/>
      <c r="K181" s="1"/>
    </row>
    <row r="182" spans="1:11" outlineLevel="1">
      <c r="A182" s="48" t="s">
        <v>309</v>
      </c>
      <c r="B182" s="1"/>
      <c r="C182" s="11" t="s">
        <v>137</v>
      </c>
      <c r="D182" s="11"/>
      <c r="E182" s="1"/>
      <c r="F182" s="12" t="s">
        <v>2</v>
      </c>
      <c r="G182" s="19"/>
      <c r="H182" s="12" t="s">
        <v>2</v>
      </c>
      <c r="I182" s="19"/>
      <c r="J182" s="12"/>
      <c r="K182" s="19"/>
    </row>
    <row r="183" spans="1:11" outlineLevel="1">
      <c r="A183" s="48" t="s">
        <v>138</v>
      </c>
      <c r="B183" s="1"/>
      <c r="C183" s="11" t="s">
        <v>330</v>
      </c>
      <c r="D183" s="11"/>
      <c r="E183" s="1"/>
      <c r="F183" s="12" t="s">
        <v>2</v>
      </c>
      <c r="G183" s="1"/>
      <c r="H183" s="12" t="s">
        <v>2</v>
      </c>
      <c r="I183" s="1"/>
      <c r="J183" s="12"/>
      <c r="K183" s="1"/>
    </row>
    <row r="184" spans="1:11" s="1" customFormat="1" outlineLevel="1">
      <c r="A184" s="48"/>
      <c r="C184" s="33" t="s">
        <v>29</v>
      </c>
      <c r="D184" s="38"/>
    </row>
    <row r="185" spans="1:11" outlineLevel="1">
      <c r="A185" s="48" t="s">
        <v>310</v>
      </c>
      <c r="B185" s="1"/>
      <c r="C185" s="11" t="s">
        <v>112</v>
      </c>
      <c r="D185" s="11"/>
      <c r="E185" s="1"/>
      <c r="F185" s="12" t="s">
        <v>2</v>
      </c>
      <c r="G185" s="19"/>
      <c r="H185" s="12" t="s">
        <v>2</v>
      </c>
      <c r="I185" s="19"/>
      <c r="J185" s="12"/>
      <c r="K185" s="19"/>
    </row>
    <row r="186" spans="1:11" s="1" customFormat="1">
      <c r="A186" s="48"/>
      <c r="C186" s="24" t="s">
        <v>311</v>
      </c>
      <c r="D186" s="38"/>
    </row>
    <row r="187" spans="1:11" outlineLevel="1">
      <c r="A187" s="48" t="s">
        <v>113</v>
      </c>
      <c r="B187" s="1"/>
      <c r="C187" s="96" t="s">
        <v>139</v>
      </c>
      <c r="D187" s="1"/>
      <c r="E187" s="34"/>
      <c r="F187" s="2" t="s">
        <v>153</v>
      </c>
      <c r="H187" s="2" t="s">
        <v>153</v>
      </c>
      <c r="J187" s="2" t="s">
        <v>153</v>
      </c>
      <c r="K187" s="1"/>
    </row>
    <row r="188" spans="1:11" outlineLevel="1">
      <c r="A188" s="48" t="s">
        <v>284</v>
      </c>
      <c r="B188" s="1"/>
      <c r="C188" s="96" t="s">
        <v>30</v>
      </c>
      <c r="D188" s="1"/>
      <c r="E188" s="34"/>
      <c r="F188" s="2" t="s">
        <v>153</v>
      </c>
      <c r="H188" s="2" t="s">
        <v>153</v>
      </c>
      <c r="J188" s="2" t="s">
        <v>153</v>
      </c>
      <c r="K188" s="1"/>
    </row>
    <row r="189" spans="1:11" outlineLevel="1">
      <c r="A189" s="48" t="s">
        <v>203</v>
      </c>
      <c r="B189" s="1"/>
      <c r="C189" s="96" t="s">
        <v>204</v>
      </c>
      <c r="D189" s="1"/>
      <c r="E189" s="34"/>
      <c r="F189" s="2"/>
      <c r="H189" s="2"/>
      <c r="J189" s="2" t="s">
        <v>252</v>
      </c>
      <c r="K189" s="1"/>
    </row>
    <row r="190" spans="1:11" outlineLevel="1">
      <c r="A190" s="48" t="s">
        <v>240</v>
      </c>
      <c r="B190" s="1"/>
      <c r="C190" s="96" t="s">
        <v>265</v>
      </c>
      <c r="D190" s="1"/>
      <c r="E190" s="34"/>
      <c r="F190" s="2" t="s">
        <v>252</v>
      </c>
      <c r="H190" s="2" t="s">
        <v>153</v>
      </c>
      <c r="J190" s="2" t="s">
        <v>252</v>
      </c>
      <c r="K190" s="1"/>
    </row>
    <row r="191" spans="1:11" outlineLevel="1">
      <c r="A191" s="48" t="s">
        <v>241</v>
      </c>
      <c r="B191" s="1"/>
      <c r="C191" s="96" t="s">
        <v>266</v>
      </c>
      <c r="D191" s="1"/>
      <c r="E191" s="34"/>
      <c r="F191" s="2" t="s">
        <v>252</v>
      </c>
      <c r="H191" s="2" t="s">
        <v>252</v>
      </c>
      <c r="J191" s="2" t="s">
        <v>252</v>
      </c>
      <c r="K191" s="1"/>
    </row>
    <row r="192" spans="1:11" outlineLevel="1">
      <c r="A192" s="48" t="s">
        <v>331</v>
      </c>
      <c r="B192" s="1"/>
      <c r="C192" s="96" t="s">
        <v>219</v>
      </c>
      <c r="D192" s="1"/>
      <c r="E192" s="34"/>
      <c r="F192" s="2" t="s">
        <v>252</v>
      </c>
      <c r="H192" s="2" t="s">
        <v>153</v>
      </c>
      <c r="J192" s="2" t="s">
        <v>252</v>
      </c>
      <c r="K192" s="1"/>
    </row>
    <row r="193" spans="1:11" outlineLevel="1">
      <c r="A193" s="48" t="s">
        <v>294</v>
      </c>
      <c r="B193" s="1"/>
      <c r="C193" s="96" t="s">
        <v>249</v>
      </c>
      <c r="D193" s="1"/>
      <c r="E193" s="34"/>
      <c r="F193" s="2"/>
      <c r="H193" s="2"/>
      <c r="J193" s="2"/>
      <c r="K193" s="1"/>
    </row>
    <row r="194" spans="1:11" outlineLevel="1">
      <c r="A194" s="48" t="s">
        <v>78</v>
      </c>
      <c r="B194" s="1"/>
      <c r="C194" s="96" t="s">
        <v>97</v>
      </c>
      <c r="D194" s="1"/>
      <c r="E194" s="34"/>
      <c r="F194" s="2"/>
      <c r="H194" s="2"/>
      <c r="J194" s="2" t="s">
        <v>252</v>
      </c>
      <c r="K194" s="1"/>
    </row>
    <row r="195" spans="1:11" outlineLevel="1">
      <c r="A195" s="48" t="s">
        <v>18</v>
      </c>
      <c r="B195" s="1"/>
      <c r="C195" s="96" t="s">
        <v>80</v>
      </c>
      <c r="D195" s="1"/>
      <c r="E195" s="34"/>
      <c r="F195" s="27"/>
      <c r="G195" s="1"/>
      <c r="H195" s="27"/>
      <c r="I195" s="1"/>
      <c r="J195" s="27"/>
      <c r="K195" s="1"/>
    </row>
    <row r="196" spans="1:11" outlineLevel="1">
      <c r="A196" s="48" t="s">
        <v>168</v>
      </c>
      <c r="B196" s="1"/>
      <c r="C196" s="96" t="s">
        <v>189</v>
      </c>
      <c r="D196" s="1"/>
      <c r="E196" s="34"/>
      <c r="F196" s="14"/>
      <c r="H196" s="14"/>
      <c r="J196" s="14"/>
      <c r="K196" s="1"/>
    </row>
    <row r="197" spans="1:11" outlineLevel="1">
      <c r="A197" s="48"/>
      <c r="B197" s="1"/>
      <c r="C197" s="96"/>
      <c r="D197" s="1"/>
      <c r="E197" s="34"/>
      <c r="F197" s="1"/>
      <c r="G197" s="1"/>
      <c r="H197" s="1"/>
      <c r="I197" s="1"/>
      <c r="J197" s="1"/>
      <c r="K197" s="1"/>
    </row>
    <row r="198" spans="1:11" outlineLevel="1">
      <c r="A198" s="48" t="s">
        <v>89</v>
      </c>
      <c r="B198" s="1"/>
      <c r="C198" s="11" t="s">
        <v>192</v>
      </c>
      <c r="D198" s="11"/>
      <c r="E198" s="1"/>
      <c r="F198" s="2" t="s">
        <v>153</v>
      </c>
      <c r="H198" s="2" t="s">
        <v>252</v>
      </c>
      <c r="J198" s="2" t="s">
        <v>153</v>
      </c>
      <c r="K198" s="1"/>
    </row>
    <row r="199" spans="1:11" s="1" customFormat="1" outlineLevel="1">
      <c r="A199" s="48" t="s">
        <v>2</v>
      </c>
      <c r="C199" s="49" t="s">
        <v>88</v>
      </c>
      <c r="D199" s="49"/>
      <c r="E199" s="49"/>
      <c r="F199" s="47"/>
      <c r="H199" s="47"/>
      <c r="J199" s="47"/>
    </row>
    <row r="200" spans="1:11" outlineLevel="1">
      <c r="A200" s="48" t="s">
        <v>220</v>
      </c>
      <c r="B200" s="1"/>
      <c r="C200" s="11" t="s">
        <v>285</v>
      </c>
      <c r="D200" s="11"/>
      <c r="E200" s="1"/>
      <c r="F200" s="2" t="s">
        <v>153</v>
      </c>
      <c r="H200" s="2" t="s">
        <v>153</v>
      </c>
      <c r="J200" s="2" t="s">
        <v>153</v>
      </c>
      <c r="K200" s="1"/>
    </row>
    <row r="201" spans="1:11" outlineLevel="1">
      <c r="A201" s="48" t="s">
        <v>114</v>
      </c>
      <c r="B201" s="1"/>
      <c r="C201" s="11" t="s">
        <v>9</v>
      </c>
      <c r="D201" s="11"/>
      <c r="E201" s="1"/>
      <c r="F201" s="2" t="s">
        <v>153</v>
      </c>
      <c r="H201" s="2" t="s">
        <v>153</v>
      </c>
      <c r="J201" s="2" t="s">
        <v>153</v>
      </c>
      <c r="K201" s="1"/>
    </row>
    <row r="202" spans="1:11" outlineLevel="1">
      <c r="A202" s="48" t="s">
        <v>115</v>
      </c>
      <c r="B202" s="1"/>
      <c r="C202" s="11" t="s">
        <v>157</v>
      </c>
      <c r="D202" s="11"/>
      <c r="E202" s="1"/>
      <c r="F202" s="2" t="s">
        <v>153</v>
      </c>
      <c r="H202" s="2" t="s">
        <v>153</v>
      </c>
      <c r="J202" s="2" t="s">
        <v>153</v>
      </c>
      <c r="K202" s="1"/>
    </row>
    <row r="203" spans="1:11" s="1" customFormat="1">
      <c r="A203" s="48" t="s">
        <v>2</v>
      </c>
      <c r="C203" s="24" t="s">
        <v>286</v>
      </c>
      <c r="D203" s="38"/>
    </row>
    <row r="204" spans="1:11" outlineLevel="1">
      <c r="A204" s="48" t="s">
        <v>287</v>
      </c>
      <c r="B204" s="1"/>
      <c r="C204" s="1" t="s">
        <v>191</v>
      </c>
      <c r="D204" s="1"/>
      <c r="E204" s="34"/>
      <c r="F204" s="35"/>
      <c r="H204" s="35"/>
      <c r="J204" s="35"/>
      <c r="K204" s="1"/>
    </row>
    <row r="205" spans="1:11" outlineLevel="1">
      <c r="A205" s="48" t="s">
        <v>312</v>
      </c>
      <c r="B205" s="1"/>
      <c r="C205" s="1" t="s">
        <v>64</v>
      </c>
      <c r="D205" s="1"/>
      <c r="E205" s="34"/>
      <c r="F205" s="35"/>
      <c r="H205" s="35"/>
      <c r="J205" s="35"/>
      <c r="K205" s="1"/>
    </row>
    <row r="206" spans="1:11" outlineLevel="1">
      <c r="A206" s="48" t="s">
        <v>116</v>
      </c>
      <c r="B206" s="1"/>
      <c r="C206" s="1" t="s">
        <v>158</v>
      </c>
      <c r="D206" s="1"/>
      <c r="E206" s="34"/>
      <c r="F206" s="35"/>
      <c r="H206" s="35"/>
      <c r="J206" s="35"/>
      <c r="K206" s="1"/>
    </row>
    <row r="208" spans="1:11">
      <c r="C208" s="129" t="s">
        <v>11</v>
      </c>
    </row>
    <row r="209" spans="3:3">
      <c r="C209" s="129" t="s">
        <v>159</v>
      </c>
    </row>
  </sheetData>
  <sheetProtection formatCells="0" autoFilter="0"/>
  <dataValidations count="7">
    <dataValidation type="list" allowBlank="1" showInputMessage="1" showErrorMessage="1" sqref="C66" xr:uid="{00000000-0002-0000-0000-000000000000}">
      <formula1>"By Table Type, By Table"</formula1>
    </dataValidation>
    <dataValidation type="list" allowBlank="1" showInputMessage="1" showErrorMessage="1" sqref="D22:D23" xr:uid="{00000000-0002-0000-0000-000001000000}">
      <formula1>"Off,Process,ProcessSilently"</formula1>
    </dataValidation>
    <dataValidation type="list" allowBlank="1" showInputMessage="1" showErrorMessage="1" sqref="D60" xr:uid="{00000000-0002-0000-0000-000002000000}">
      <formula1>"Off,OnManualRefreshOnly,OnOpenOnly,OnManualRefreshAndOpen"</formula1>
    </dataValidation>
    <dataValidation type="list" allowBlank="1" showInputMessage="1" showErrorMessage="1" sqref="F91 F159 H91 H159 J91 J159" xr:uid="{00000000-0002-0000-0000-000003000000}">
      <formula1>"Insert,InsertRange"</formula1>
    </dataValidation>
    <dataValidation type="list" allowBlank="1" showInputMessage="1" showErrorMessage="1" sqref="F39 H39 J39" xr:uid="{00000000-0002-0000-0000-000004000000}">
      <formula1>"Visible,Hidden"</formula1>
    </dataValidation>
    <dataValidation type="list" allowBlank="1" showInputMessage="1" showErrorMessage="1" sqref="D18:D21 D24:D25 D28 D30 D32:D34 D58:D59 D61 F8:F10 F13 F16 F40:F41 F44:F45 F47 F56 F62:F63 F74 F85 F92:F94 F119:F124 F126 F130 F132:F134 F142 F153 F160:F162 F187:F192 F194 F198 F200:F202 H8:H10 H13 H16 H40:H41 H44:H45 H47 H56 H62:H63 H74 H85 H92:H94 H119:H124 H126 H130 H132:H134 H142 H153 H160:H162 J200:J202 H194 H198 H200:H202 J8:J10 J13 J16 J40:J41 J44:J45 J47 J56 J62:J63 J74 J85 J92:J94 J119:J124 J126 J130 J132:J134 J142 J153 J160:J162 J187:J192 J194 J198 H187:H192" xr:uid="{00000000-0002-0000-0000-000005000000}">
      <formula1>"Off,On"</formula1>
    </dataValidation>
    <dataValidation type="list" allowBlank="1" showInputMessage="1" showErrorMessage="1" sqref="C67:C70" xr:uid="{00000000-0002-0000-0000-000006000000}">
      <formula1>"By TableType, By Table"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1"/>
  <sheetViews>
    <sheetView showGridLines="0" topLeftCell="E8" workbookViewId="0">
      <pane xSplit="4" ySplit="4" topLeftCell="I12" activePane="bottomRight" state="frozen"/>
      <selection activeCell="E8" sqref="E8"/>
      <selection pane="topRight" activeCell="I8" sqref="I8"/>
      <selection pane="bottomLeft" activeCell="E12" sqref="E12"/>
      <selection pane="bottomRight" activeCell="I16" sqref="I16"/>
    </sheetView>
  </sheetViews>
  <sheetFormatPr defaultColWidth="9" defaultRowHeight="15"/>
  <cols>
    <col min="1" max="4" width="9" style="32" customWidth="1"/>
    <col min="5" max="5" width="1.59765625" style="67" customWidth="1"/>
    <col min="6" max="6" width="2.19921875" style="32" customWidth="1"/>
    <col min="7" max="7" width="15" style="32" customWidth="1"/>
    <col min="8" max="8" width="32.19921875" style="117" customWidth="1"/>
    <col min="9" max="9" width="37.19921875" style="32" customWidth="1"/>
    <col min="10" max="10" width="21.5" style="32" customWidth="1"/>
    <col min="11" max="11" width="15.19921875" style="32" customWidth="1"/>
    <col min="12" max="12" width="21.5" style="32" customWidth="1"/>
    <col min="13" max="13" width="12" style="32" bestFit="1" customWidth="1"/>
    <col min="14" max="14" width="9.5" style="32" bestFit="1" customWidth="1"/>
    <col min="15" max="15" width="12.796875" style="32" bestFit="1" customWidth="1"/>
    <col min="16" max="16" width="11.5" style="32" customWidth="1"/>
    <col min="17" max="17" width="10.296875" style="32" bestFit="1" customWidth="1"/>
    <col min="18" max="18" width="11.3984375" style="32" bestFit="1" customWidth="1"/>
    <col min="19" max="19" width="14.59765625" style="32" bestFit="1" customWidth="1"/>
    <col min="20" max="20" width="10.59765625" style="32" bestFit="1" customWidth="1"/>
    <col min="21" max="21" width="12.796875" style="32" bestFit="1" customWidth="1"/>
    <col min="22" max="22" width="17.296875" style="32" bestFit="1" customWidth="1"/>
    <col min="23" max="23" width="11.8984375" style="32" bestFit="1" customWidth="1"/>
    <col min="24" max="24" width="15" style="32" bestFit="1" customWidth="1"/>
    <col min="25" max="25" width="9.09765625" style="32" customWidth="1"/>
    <col min="26" max="16384" width="9" style="32"/>
  </cols>
  <sheetData>
    <row r="1" spans="1:17">
      <c r="E1" s="32"/>
      <c r="G1" s="32" t="s">
        <v>276</v>
      </c>
      <c r="H1" s="117" t="str">
        <f>Variables!L67</f>
        <v>Select Entity:</v>
      </c>
    </row>
    <row r="2" spans="1:17">
      <c r="E2" s="32"/>
    </row>
    <row r="3" spans="1:17">
      <c r="E3" s="32"/>
    </row>
    <row r="4" spans="1:17">
      <c r="E4" s="32"/>
    </row>
    <row r="5" spans="1:17">
      <c r="E5" s="32"/>
    </row>
    <row r="6" spans="1:17">
      <c r="E6" s="32"/>
      <c r="H6" s="117" t="s">
        <v>161</v>
      </c>
      <c r="I6" s="32" t="str">
        <f>ADDRESS(ROW(E8),COLUMN(E8),4)&amp;":"&amp;ADDRESS(ROW(I12),COLUMN(I12),4)</f>
        <v>E8:I12</v>
      </c>
    </row>
    <row r="7" spans="1:17" ht="9" customHeight="1">
      <c r="E7" s="32"/>
    </row>
    <row r="8" spans="1:17" s="67" customFormat="1">
      <c r="A8" s="32"/>
      <c r="B8" s="32"/>
      <c r="C8" s="32"/>
      <c r="D8" s="32"/>
      <c r="H8" s="103"/>
    </row>
    <row r="9" spans="1:17" s="112" customFormat="1">
      <c r="A9" s="32"/>
      <c r="B9" s="32"/>
      <c r="C9" s="32"/>
      <c r="D9" s="32"/>
      <c r="E9" s="67"/>
      <c r="H9" s="125"/>
    </row>
    <row r="10" spans="1:17" s="112" customFormat="1" ht="19.2">
      <c r="A10" s="32"/>
      <c r="B10" s="32"/>
      <c r="C10" s="32"/>
      <c r="D10" s="32"/>
      <c r="E10" s="67"/>
      <c r="H10" s="118" t="s">
        <v>242</v>
      </c>
      <c r="I10" s="101" t="s">
        <v>183</v>
      </c>
      <c r="J10" s="37" t="s">
        <v>288</v>
      </c>
      <c r="K10" s="37" t="s">
        <v>117</v>
      </c>
      <c r="L10" s="37" t="s">
        <v>333</v>
      </c>
      <c r="M10" s="37" t="s">
        <v>288</v>
      </c>
      <c r="N10" s="37" t="s">
        <v>117</v>
      </c>
      <c r="O10" s="37" t="s">
        <v>333</v>
      </c>
      <c r="P10" s="37" t="s">
        <v>288</v>
      </c>
      <c r="Q10" s="37" t="s">
        <v>117</v>
      </c>
    </row>
    <row r="11" spans="1:17" s="112" customFormat="1" ht="15.6" thickBot="1">
      <c r="A11" s="32"/>
      <c r="B11" s="32"/>
      <c r="C11" s="32"/>
      <c r="D11" s="32"/>
      <c r="E11" s="67"/>
      <c r="G11" s="112" t="s">
        <v>268</v>
      </c>
      <c r="H11" s="114" t="s">
        <v>222</v>
      </c>
      <c r="I11" s="113" t="s">
        <v>45</v>
      </c>
      <c r="J11" s="39" t="s">
        <v>45</v>
      </c>
      <c r="K11" s="39" t="s">
        <v>45</v>
      </c>
      <c r="L11" s="39" t="s">
        <v>118</v>
      </c>
      <c r="M11" s="39" t="s">
        <v>118</v>
      </c>
      <c r="N11" s="39" t="s">
        <v>118</v>
      </c>
      <c r="O11" s="39" t="s">
        <v>193</v>
      </c>
      <c r="P11" s="39" t="s">
        <v>193</v>
      </c>
      <c r="Q11" s="39" t="s">
        <v>193</v>
      </c>
    </row>
    <row r="12" spans="1:17" s="119" customFormat="1">
      <c r="E12" s="97"/>
      <c r="H12" s="107"/>
    </row>
    <row r="13" spans="1:17">
      <c r="G13" s="51" t="s">
        <v>184</v>
      </c>
      <c r="H13" s="53"/>
    </row>
    <row r="14" spans="1:17">
      <c r="H14" s="32"/>
      <c r="I14" s="110"/>
    </row>
    <row r="15" spans="1:17">
      <c r="H15" s="32" t="s">
        <v>223</v>
      </c>
      <c r="I15" s="17">
        <f>_xll.GetPeriod("System")</f>
        <v>5</v>
      </c>
    </row>
    <row r="16" spans="1:17">
      <c r="H16" s="117" t="s">
        <v>32</v>
      </c>
      <c r="I16" s="17">
        <f>_xll.GetPeriod("SystemYear")</f>
        <v>2020</v>
      </c>
      <c r="J16" s="17">
        <f>+I16-1</f>
        <v>2019</v>
      </c>
      <c r="K16" s="17">
        <f>+I16+1</f>
        <v>2021</v>
      </c>
      <c r="L16" s="17">
        <f>J16-1</f>
        <v>2018</v>
      </c>
    </row>
    <row r="17" spans="7:17">
      <c r="H17" s="117" t="s">
        <v>194</v>
      </c>
      <c r="I17" s="17" t="str">
        <f>_xll.GetData("Period.Month", "Code="&amp;$I$15)</f>
        <v>November</v>
      </c>
    </row>
    <row r="18" spans="7:17">
      <c r="H18" s="117" t="s">
        <v>315</v>
      </c>
      <c r="I18" s="17" t="str">
        <f>_xll.GetData("Period.CY_Month", "Code="&amp;$I$15)</f>
        <v>Nov-2019</v>
      </c>
      <c r="J18" s="17" t="str">
        <f>_xll.GetData("Period.LY_Month", "Code="&amp;$I$15)</f>
        <v>Nov-2018</v>
      </c>
      <c r="K18" s="17" t="str">
        <f>_xll.GetData("Period.NY_Month", "Code="&amp;$I$15)</f>
        <v>Nov-2020</v>
      </c>
    </row>
    <row r="19" spans="7:17">
      <c r="H19" s="117" t="s">
        <v>65</v>
      </c>
      <c r="I19" s="17" t="str">
        <f>_xll.GetData("SuiteVariables.Parameter", "Suite_INFO = 'ORGNAME'")</f>
        <v>KHA Health</v>
      </c>
    </row>
    <row r="20" spans="7:17">
      <c r="H20" s="117" t="s">
        <v>334</v>
      </c>
      <c r="I20" s="17" t="str">
        <f>"Period Ending "&amp;I17&amp;" "&amp;I16</f>
        <v>Period Ending November 2020</v>
      </c>
    </row>
    <row r="21" spans="7:17">
      <c r="H21" s="117" t="s">
        <v>66</v>
      </c>
      <c r="I21" s="17" t="str">
        <f>"Period Ending "&amp;_xll.GetData("Period.Month", "Code = "&amp;I15)&amp;" "&amp;_xll.GetData("Period.CYDays", "Code = "&amp;I15)&amp;", "&amp;_xll.GetData("Period.CY_yr", "Code = "&amp;I15)</f>
        <v>Period Ending November 30, 2019</v>
      </c>
    </row>
    <row r="22" spans="7:17">
      <c r="I22" s="105"/>
    </row>
    <row r="24" spans="7:17">
      <c r="H24" s="117" t="s">
        <v>67</v>
      </c>
      <c r="I24" s="36">
        <f>_xll.GetData("Period.CYFTE","Code="&amp;$I$15)</f>
        <v>170.95890410958901</v>
      </c>
      <c r="J24" s="36">
        <f>_xll.GetData("Period.LYFTE","Code="&amp;$I$15)</f>
        <v>170.95890410958901</v>
      </c>
      <c r="K24" s="36">
        <f>_xll.GetData("Period.NYFTE","Code="&amp;$I$15)</f>
        <v>170.95890410958901</v>
      </c>
      <c r="L24" s="36">
        <f>_xll.GetData("Period.CYTDFTE","Code="&amp;$I$15)</f>
        <v>871.890410958904</v>
      </c>
      <c r="M24" s="36">
        <f>_xll.GetData("Period.LYTDFTE","Code="&amp;$I$15)</f>
        <v>871.890410958904</v>
      </c>
      <c r="N24" s="36">
        <f>_xll.GetData("Period.NYTDFTE","Code="&amp;$I$15)</f>
        <v>871.890410958904</v>
      </c>
      <c r="O24" s="36">
        <f>_xll.GetData("Period.CYTDFTE","Code=12")</f>
        <v>2088</v>
      </c>
      <c r="P24" s="36">
        <f>_xll.GetData("Period.LYTDFTE","Code=12")</f>
        <v>2080</v>
      </c>
      <c r="Q24" s="36">
        <f>_xll.GetData("Period.NYTDFTE","Code=12")</f>
        <v>2080</v>
      </c>
    </row>
    <row r="25" spans="7:17">
      <c r="H25" s="117" t="s">
        <v>335</v>
      </c>
      <c r="I25" s="36">
        <f>_xll.GetData("Period.CYDays","Code="&amp;$I$15)</f>
        <v>30</v>
      </c>
      <c r="J25" s="36">
        <f>_xll.GetData("Period.LYDays","Code="&amp;$I$15)</f>
        <v>30</v>
      </c>
      <c r="K25" s="36">
        <f>_xll.GetData("Period.NYDays", "Code="&amp;$I$15)</f>
        <v>30</v>
      </c>
      <c r="L25" s="36">
        <f>_xll.GetData("Period.CYTDDays","Code="&amp;$I$15)</f>
        <v>153</v>
      </c>
      <c r="M25" s="36">
        <f>_xll.GetData("Period.LYTDDays","Code="&amp;$I$15)</f>
        <v>153</v>
      </c>
      <c r="N25" s="36">
        <f>_xll.GetData("Period.NYTDDays","Code="&amp;$I$15)</f>
        <v>153</v>
      </c>
      <c r="O25" s="36">
        <f>_xll.GetData("Period.CYTDDays","Code=12")</f>
        <v>366</v>
      </c>
      <c r="P25" s="36">
        <f>_xll.GetData("Period.LYTDDays","Code=12")</f>
        <v>365</v>
      </c>
      <c r="Q25" s="36">
        <f>_xll.GetData("Period.NYTDDays","Code=12")</f>
        <v>365</v>
      </c>
    </row>
    <row r="26" spans="7:17">
      <c r="H26" s="117" t="s">
        <v>269</v>
      </c>
      <c r="I26" s="36">
        <f>_xll.GetData("Period.CYWKDays","Code="&amp;$I$15)</f>
        <v>22</v>
      </c>
      <c r="J26" s="36">
        <f>_xll.GetData("Period.LYWKDays","Code="&amp;$I$15)</f>
        <v>22</v>
      </c>
      <c r="K26" s="36">
        <f>_xll.GetData("Period.NYWKDays", "Code="&amp;$I$15)</f>
        <v>22</v>
      </c>
      <c r="L26" s="36">
        <f>_xll.GetData("Period.CYTDWKDays","Code="&amp;$I$15)</f>
        <v>113</v>
      </c>
      <c r="M26" s="36">
        <f>_xll.GetData("Period.LYTDWKDays","Code="&amp;$I$15)</f>
        <v>113</v>
      </c>
      <c r="N26" s="36">
        <f>_xll.GetData("Period.NYTDWKDays","Code="&amp;$I$15)</f>
        <v>113</v>
      </c>
      <c r="O26" s="36">
        <f>_xll.GetData("Period.CYTDWKDays","Code=12")</f>
        <v>269</v>
      </c>
      <c r="P26" s="36">
        <f>_xll.GetData("Period.LYTDWKDays","Code=12")</f>
        <v>269</v>
      </c>
      <c r="Q26" s="36">
        <f>_xll.GetData("Period.NYTDWKDays","Code=12")</f>
        <v>269</v>
      </c>
    </row>
    <row r="28" spans="7:17">
      <c r="G28" s="51" t="s">
        <v>92</v>
      </c>
      <c r="H28" s="53"/>
    </row>
    <row r="30" spans="7:17">
      <c r="H30" s="117" t="s">
        <v>270</v>
      </c>
      <c r="I30" s="17" t="b">
        <f>_xll.IsRunningMultipass()</f>
        <v>0</v>
      </c>
    </row>
    <row r="31" spans="7:17">
      <c r="H31" s="32" t="s">
        <v>289</v>
      </c>
      <c r="I31" s="17" t="str">
        <f>_xll.GetCurrentValue("Table")</f>
        <v/>
      </c>
    </row>
    <row r="32" spans="7:17">
      <c r="H32" s="32" t="s">
        <v>316</v>
      </c>
      <c r="I32" s="17" t="str">
        <f>_xll.GetCurrentValue("Column")</f>
        <v/>
      </c>
    </row>
    <row r="33" spans="7:12">
      <c r="H33" s="32" t="s">
        <v>119</v>
      </c>
      <c r="I33" s="17" t="str">
        <f>_xll.GetCurrentValue("Filter")</f>
        <v/>
      </c>
    </row>
    <row r="34" spans="7:12" ht="16.8">
      <c r="H34" s="32" t="s">
        <v>224</v>
      </c>
      <c r="I34" s="99" t="str">
        <f>_xll.GetCurrentValue("QuickFilter")</f>
        <v>None</v>
      </c>
    </row>
    <row r="35" spans="7:12" ht="16.8">
      <c r="H35" s="32" t="s">
        <v>317</v>
      </c>
      <c r="I35" s="99" t="str">
        <f>IF(I30=TRUE,I33,IF(I34="None","",I34))</f>
        <v/>
      </c>
    </row>
    <row r="36" spans="7:12" ht="16.8">
      <c r="G36" s="32" t="s">
        <v>243</v>
      </c>
      <c r="H36" s="32" t="str">
        <f>_xll.GetData("SuiteVariables.Description","Suite_INFO = '"&amp;G36&amp;"'")</f>
        <v>Budgeting File Processing Repository Output Folder</v>
      </c>
      <c r="I36" s="99" t="str">
        <f>_xll.GetData("SuiteVariables.Parameter", "Suite_INFO = '"&amp;$G36&amp;"'")</f>
        <v>\Axiom\Reports Library\Management Reporting Utilities\Report Distribution\SourceFiles</v>
      </c>
    </row>
    <row r="37" spans="7:12" ht="16.8">
      <c r="G37" s="32" t="s">
        <v>336</v>
      </c>
      <c r="H37" s="32" t="str">
        <f>_xll.GetData("SuiteVariables.Description","Suite_INFO = '"&amp;G37&amp;"'")</f>
        <v>Budgeting File Processing Local Output Folder</v>
      </c>
      <c r="I37" s="99" t="str">
        <f>_xll.GetData("SuiteVariables.Parameter", "Suite_INFO = '"&amp;$G37&amp;"'")</f>
        <v>C:\Temp</v>
      </c>
    </row>
    <row r="38" spans="7:12" ht="16.8">
      <c r="H38" s="32"/>
      <c r="I38" s="116"/>
    </row>
    <row r="39" spans="7:12">
      <c r="H39" s="32"/>
    </row>
    <row r="40" spans="7:12">
      <c r="G40" s="51" t="s">
        <v>225</v>
      </c>
      <c r="H40" s="53"/>
      <c r="I40" s="63" t="s">
        <v>32</v>
      </c>
      <c r="J40" s="63" t="s">
        <v>290</v>
      </c>
      <c r="K40" s="63" t="s">
        <v>93</v>
      </c>
      <c r="L40" s="63" t="s">
        <v>46</v>
      </c>
    </row>
    <row r="41" spans="7:12">
      <c r="H41" s="117" t="s">
        <v>68</v>
      </c>
      <c r="I41" s="17" t="str">
        <f t="shared" ref="I41:J41" si="0">"ACT"&amp;I$16</f>
        <v>ACT2020</v>
      </c>
      <c r="J41" s="17" t="str">
        <f t="shared" si="0"/>
        <v>ACT2019</v>
      </c>
      <c r="L41" s="17" t="str">
        <f>"ACT"&amp;L$16</f>
        <v>ACT2018</v>
      </c>
    </row>
    <row r="42" spans="7:12">
      <c r="H42" s="117" t="s">
        <v>195</v>
      </c>
      <c r="I42" s="17" t="str">
        <f t="shared" ref="I42:J42" si="1">"GLTRANSACTIONS_"&amp;I$16</f>
        <v>GLTRANSACTIONS_2020</v>
      </c>
      <c r="J42" s="17" t="str">
        <f t="shared" si="1"/>
        <v>GLTRANSACTIONS_2019</v>
      </c>
      <c r="L42" s="17" t="str">
        <f>"GLTRANSACTIONS_"&amp;L$16</f>
        <v>GLTRANSACTIONS_2018</v>
      </c>
    </row>
    <row r="43" spans="7:12">
      <c r="H43" s="117" t="s">
        <v>271</v>
      </c>
      <c r="I43" s="17" t="str">
        <f t="shared" ref="I43:K43" si="2">"BUD"&amp;I$16</f>
        <v>BUD2020</v>
      </c>
      <c r="J43" s="17" t="str">
        <f t="shared" si="2"/>
        <v>BUD2019</v>
      </c>
      <c r="K43" s="17" t="str">
        <f t="shared" si="2"/>
        <v>BUD2021</v>
      </c>
    </row>
    <row r="44" spans="7:12">
      <c r="H44" s="117" t="s">
        <v>69</v>
      </c>
      <c r="I44" s="17" t="str">
        <f t="shared" ref="I44:K44" si="3">"BUD"&amp;I$16&amp;"_DETAIL"</f>
        <v>BUD2020_DETAIL</v>
      </c>
      <c r="J44" s="17" t="str">
        <f t="shared" si="3"/>
        <v>BUD2019_DETAIL</v>
      </c>
      <c r="K44" s="17" t="str">
        <f t="shared" si="3"/>
        <v>BUD2021_DETAIL</v>
      </c>
    </row>
    <row r="45" spans="7:12">
      <c r="H45" s="117" t="s">
        <v>337</v>
      </c>
      <c r="I45" s="17" t="str">
        <f>"CYF"&amp;I$16</f>
        <v>CYF2020</v>
      </c>
      <c r="J45" s="89"/>
      <c r="K45" s="89"/>
    </row>
    <row r="47" spans="7:12">
      <c r="G47" s="51" t="s">
        <v>70</v>
      </c>
      <c r="H47" s="53"/>
    </row>
    <row r="48" spans="7:12">
      <c r="H48" s="117" t="s">
        <v>47</v>
      </c>
      <c r="I48" s="17" t="str">
        <f t="shared" ref="I48:J48" si="4">"ACT_PAY12_"&amp;I$16</f>
        <v>ACT_PAY12_2020</v>
      </c>
      <c r="J48" s="17" t="str">
        <f t="shared" si="4"/>
        <v>ACT_PAY12_2019</v>
      </c>
      <c r="L48" s="17" t="str">
        <f>"ACT_PAY12_"&amp;L$16</f>
        <v>ACT_PAY12_2018</v>
      </c>
    </row>
    <row r="49" spans="4:20">
      <c r="H49" s="117" t="s">
        <v>71</v>
      </c>
      <c r="I49" s="17" t="str">
        <f t="shared" ref="I49:J49" si="5">"ACT_PAY27_"&amp;I$16</f>
        <v>ACT_PAY27_2020</v>
      </c>
      <c r="J49" s="17" t="str">
        <f t="shared" si="5"/>
        <v>ACT_PAY27_2019</v>
      </c>
      <c r="L49" s="17" t="str">
        <f>"ACT_PAY27_"&amp;L$16</f>
        <v>ACT_PAY27_2018</v>
      </c>
    </row>
    <row r="50" spans="4:20">
      <c r="H50" s="117" t="s">
        <v>226</v>
      </c>
      <c r="I50" s="17" t="str">
        <f t="shared" ref="I50:K50" si="6">"BUD_PAY12_"&amp;I$16</f>
        <v>BUD_PAY12_2020</v>
      </c>
      <c r="J50" s="17" t="str">
        <f t="shared" si="6"/>
        <v>BUD_PAY12_2019</v>
      </c>
      <c r="K50" s="17" t="str">
        <f t="shared" si="6"/>
        <v>BUD_PAY12_2021</v>
      </c>
    </row>
    <row r="51" spans="4:20">
      <c r="H51" s="117" t="s">
        <v>244</v>
      </c>
      <c r="I51" s="17" t="str">
        <f t="shared" ref="I51:K51" si="7">"BUD_PAY27_"&amp;I$16</f>
        <v>BUD_PAY27_2020</v>
      </c>
      <c r="J51" s="17" t="str">
        <f t="shared" si="7"/>
        <v>BUD_PAY27_2019</v>
      </c>
      <c r="K51" s="17" t="str">
        <f t="shared" si="7"/>
        <v>BUD_PAY27_2021</v>
      </c>
    </row>
    <row r="53" spans="4:20">
      <c r="G53" s="51" t="s">
        <v>185</v>
      </c>
      <c r="H53" s="53"/>
    </row>
    <row r="54" spans="4:20">
      <c r="H54" s="117" t="s">
        <v>68</v>
      </c>
      <c r="I54" s="17" t="str">
        <f t="shared" ref="I54:J54" si="8">"ACT_PROV_"&amp;I$16</f>
        <v>ACT_PROV_2020</v>
      </c>
      <c r="J54" s="17" t="str">
        <f t="shared" si="8"/>
        <v>ACT_PROV_2019</v>
      </c>
      <c r="L54" s="17" t="str">
        <f>"ACT_PROV_"&amp;L$16</f>
        <v>ACT_PROV_2018</v>
      </c>
    </row>
    <row r="55" spans="4:20">
      <c r="H55" s="117" t="s">
        <v>271</v>
      </c>
      <c r="I55" s="17" t="str">
        <f t="shared" ref="I55:K55" si="9">"BUD_PROV_"&amp;I$16</f>
        <v>BUD_PROV_2020</v>
      </c>
      <c r="J55" s="17" t="str">
        <f t="shared" si="9"/>
        <v>BUD_PROV_2019</v>
      </c>
      <c r="K55" s="17" t="str">
        <f t="shared" si="9"/>
        <v>BUD_PROV_2021</v>
      </c>
    </row>
    <row r="61" spans="4:20" ht="16.8">
      <c r="D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4:20" ht="16.8">
      <c r="D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4:20" ht="16.8">
      <c r="D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4:20" ht="16.8">
      <c r="D64"/>
      <c r="F64"/>
      <c r="G64"/>
      <c r="H64"/>
      <c r="I64"/>
      <c r="J64"/>
      <c r="K64"/>
      <c r="L64" s="124" t="s">
        <v>297</v>
      </c>
      <c r="M64"/>
      <c r="N64"/>
      <c r="O64"/>
      <c r="P64"/>
      <c r="Q64"/>
      <c r="R64"/>
      <c r="S64"/>
      <c r="T64"/>
    </row>
    <row r="65" spans="5:24" ht="16.8">
      <c r="H65"/>
      <c r="I65"/>
      <c r="J65" s="135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</row>
    <row r="66" spans="5:24" ht="16.8">
      <c r="E66" s="134"/>
      <c r="H66"/>
      <c r="I66"/>
      <c r="J66" s="137"/>
      <c r="K66" s="138" t="s">
        <v>120</v>
      </c>
      <c r="L66" s="138" t="s">
        <v>321</v>
      </c>
      <c r="M66" s="138" t="s">
        <v>273</v>
      </c>
      <c r="N66" s="138" t="s">
        <v>76</v>
      </c>
      <c r="O66" s="138" t="s">
        <v>187</v>
      </c>
      <c r="P66" s="138" t="s">
        <v>95</v>
      </c>
      <c r="Q66" s="138" t="s">
        <v>48</v>
      </c>
      <c r="R66" s="138" t="s">
        <v>274</v>
      </c>
      <c r="S66" s="138" t="s">
        <v>341</v>
      </c>
      <c r="T66" s="138" t="s">
        <v>342</v>
      </c>
      <c r="U66" s="138" t="s">
        <v>292</v>
      </c>
      <c r="V66" s="138" t="s">
        <v>293</v>
      </c>
      <c r="W66" s="138" t="s">
        <v>322</v>
      </c>
      <c r="X66" s="138" t="s">
        <v>166</v>
      </c>
    </row>
    <row r="67" spans="5:24" ht="16.8">
      <c r="E67" s="134"/>
      <c r="H67" s="139" t="s">
        <v>348</v>
      </c>
      <c r="I67" s="13" t="str">
        <f>IF($O67="","","Dept.Entity="&amp;$O67)</f>
        <v/>
      </c>
      <c r="J67" s="137"/>
      <c r="K67" s="13" t="s">
        <v>169</v>
      </c>
      <c r="L67" s="131" t="s">
        <v>349</v>
      </c>
      <c r="M67" s="131" t="s">
        <v>350</v>
      </c>
      <c r="N67" s="120" t="b">
        <v>1</v>
      </c>
      <c r="O67" s="104"/>
      <c r="P67" s="131" t="b">
        <v>1</v>
      </c>
      <c r="Q67" s="131" t="b">
        <v>0</v>
      </c>
      <c r="R67" s="131"/>
      <c r="S67" s="131"/>
      <c r="T67" s="131"/>
      <c r="U67" s="131" t="s">
        <v>351</v>
      </c>
      <c r="V67" s="131" t="s">
        <v>222</v>
      </c>
      <c r="W67" s="131"/>
      <c r="X67" s="131" t="s">
        <v>201</v>
      </c>
    </row>
    <row r="68" spans="5:24" ht="16.8">
      <c r="E68" s="134"/>
      <c r="H68"/>
      <c r="I68"/>
      <c r="J68" s="137"/>
      <c r="K68" s="13"/>
      <c r="L68" s="13"/>
      <c r="M68" s="13"/>
      <c r="N68" s="120"/>
      <c r="O68" s="104"/>
      <c r="P68" s="131"/>
      <c r="Q68" s="13"/>
      <c r="R68" s="13"/>
      <c r="S68" s="13"/>
      <c r="T68" s="13"/>
      <c r="U68" s="13"/>
      <c r="V68" s="13"/>
      <c r="W68" s="13"/>
      <c r="X68" s="13"/>
    </row>
    <row r="69" spans="5:24" ht="16.8">
      <c r="E69" s="134"/>
      <c r="H69"/>
      <c r="I69"/>
      <c r="J69" s="137"/>
      <c r="K69" s="13"/>
      <c r="L69" s="13"/>
      <c r="M69" s="13"/>
      <c r="N69" s="13"/>
      <c r="O69" s="104"/>
      <c r="P69" s="13"/>
      <c r="Q69" s="13"/>
      <c r="R69" s="13"/>
      <c r="S69" s="13"/>
      <c r="T69" s="13"/>
      <c r="U69" s="13"/>
      <c r="V69" s="13"/>
      <c r="W69" s="13"/>
      <c r="X69" s="13"/>
    </row>
    <row r="70" spans="5:24" ht="16.8">
      <c r="E70" s="134"/>
      <c r="H70"/>
      <c r="I70"/>
      <c r="J70" s="137"/>
      <c r="K70" s="13"/>
      <c r="L70" s="13"/>
      <c r="M70" s="13"/>
      <c r="N70" s="13"/>
      <c r="O70" s="104"/>
      <c r="P70" s="13"/>
      <c r="Q70" s="13"/>
      <c r="R70" s="13"/>
      <c r="S70" s="13"/>
      <c r="T70" s="13"/>
      <c r="U70" s="13"/>
      <c r="V70" s="13"/>
      <c r="W70" s="13"/>
      <c r="X70" s="13"/>
    </row>
    <row r="71" spans="5:24" ht="16.8">
      <c r="E71" s="134"/>
      <c r="H71"/>
      <c r="I71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</row>
  </sheetData>
  <sheetProtection formatCells="0" autoFilter="0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4"/>
  <sheetViews>
    <sheetView showGridLines="0" workbookViewId="0"/>
  </sheetViews>
  <sheetFormatPr defaultColWidth="11.3984375" defaultRowHeight="13.2"/>
  <cols>
    <col min="1" max="1" width="2.59765625" style="74" customWidth="1"/>
    <col min="2" max="2" width="38.5" style="74" customWidth="1"/>
    <col min="3" max="3" width="11.3984375" style="74" customWidth="1"/>
    <col min="4" max="4" width="29" style="74" customWidth="1"/>
    <col min="5" max="16384" width="11.3984375" style="74"/>
  </cols>
  <sheetData>
    <row r="2" spans="1:4" s="71" customFormat="1" ht="54.75" customHeight="1">
      <c r="B2" s="15" t="s">
        <v>163</v>
      </c>
      <c r="C2" s="15"/>
      <c r="D2" s="15"/>
    </row>
    <row r="3" spans="1:4" s="71" customFormat="1">
      <c r="B3" s="98"/>
    </row>
    <row r="4" spans="1:4" s="71" customFormat="1" ht="15">
      <c r="B4" s="5" t="s">
        <v>186</v>
      </c>
      <c r="C4" s="5"/>
      <c r="D4" s="5"/>
    </row>
    <row r="5" spans="1:4" s="71" customFormat="1" ht="15">
      <c r="B5" s="64" t="s">
        <v>142</v>
      </c>
      <c r="C5" s="64"/>
      <c r="D5" s="64"/>
    </row>
    <row r="6" spans="1:4" s="71" customFormat="1" ht="15">
      <c r="B6" s="64" t="s">
        <v>246</v>
      </c>
      <c r="C6" s="64"/>
      <c r="D6" s="64"/>
    </row>
    <row r="7" spans="1:4" s="58" customFormat="1" ht="15">
      <c r="B7" s="106"/>
    </row>
    <row r="8" spans="1:4" s="71" customFormat="1" ht="15">
      <c r="B8" s="5" t="s">
        <v>141</v>
      </c>
      <c r="C8" s="5"/>
      <c r="D8" s="5"/>
    </row>
    <row r="9" spans="1:4" s="71" customFormat="1" ht="15">
      <c r="B9" s="64" t="s">
        <v>338</v>
      </c>
    </row>
    <row r="10" spans="1:4" s="58" customFormat="1" ht="15">
      <c r="B10" s="64" t="s">
        <v>72</v>
      </c>
    </row>
    <row r="11" spans="1:4" s="71" customFormat="1">
      <c r="A11" s="128"/>
      <c r="B11" s="55"/>
      <c r="C11" s="58"/>
    </row>
    <row r="12" spans="1:4" s="71" customFormat="1" ht="15">
      <c r="A12" s="121"/>
      <c r="B12" s="55"/>
      <c r="C12" s="58"/>
    </row>
    <row r="13" spans="1:4" s="71" customFormat="1" ht="59.25" customHeight="1">
      <c r="A13" s="121"/>
      <c r="B13" s="133" t="s">
        <v>164</v>
      </c>
      <c r="C13" s="83"/>
      <c r="D13" s="83"/>
    </row>
    <row r="14" spans="1:4" s="58" customFormat="1" ht="10.199999999999999">
      <c r="B14" s="55"/>
      <c r="C14" s="55"/>
      <c r="D14" s="55"/>
    </row>
  </sheetData>
  <sheetProtection formatCells="0" autoFilter="0"/>
  <printOptions gridLinesSet="0"/>
  <pageMargins left="0.75" right="0.75" top="1" bottom="1" header="0.5" footer="0.5"/>
  <pageSetup orientation="portrait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X27"/>
  <sheetViews>
    <sheetView showGridLines="0" showRowColHeaders="0" tabSelected="1" topLeftCell="F21" zoomScaleNormal="100" workbookViewId="0">
      <pane xSplit="5" ySplit="5" topLeftCell="K26" activePane="bottomRight" state="frozen"/>
      <selection activeCell="F21" sqref="F21"/>
      <selection pane="topRight" activeCell="K21" sqref="K21"/>
      <selection pane="bottomLeft" activeCell="F26" sqref="F26"/>
      <selection pane="bottomRight" activeCell="K26" sqref="K26"/>
    </sheetView>
  </sheetViews>
  <sheetFormatPr defaultColWidth="13.69921875" defaultRowHeight="15"/>
  <cols>
    <col min="1" max="1" width="10.3984375" style="8" customWidth="1"/>
    <col min="2" max="2" width="27.19921875" style="8" customWidth="1"/>
    <col min="3" max="3" width="21.8984375" style="8" customWidth="1"/>
    <col min="4" max="4" width="40" style="8" customWidth="1"/>
    <col min="5" max="5" width="46.69921875" style="8" bestFit="1" customWidth="1"/>
    <col min="6" max="6" width="14.59765625" style="8" customWidth="1"/>
    <col min="7" max="7" width="32.69921875" style="8" customWidth="1"/>
    <col min="8" max="8" width="18.3984375" style="8" bestFit="1" customWidth="1"/>
    <col min="9" max="9" width="30.3984375" style="8" bestFit="1" customWidth="1"/>
    <col min="10" max="10" width="11.796875" style="8" bestFit="1" customWidth="1"/>
    <col min="11" max="23" width="10.59765625" style="8" customWidth="1"/>
    <col min="24" max="27" width="13.69921875" style="8" customWidth="1"/>
    <col min="28" max="36" width="13.69921875" style="66" customWidth="1"/>
    <col min="37" max="37" width="61.09765625" style="66" bestFit="1" customWidth="1"/>
    <col min="38" max="40" width="13.69921875" style="8" customWidth="1"/>
    <col min="41" max="51" width="13.69921875" style="66" customWidth="1"/>
    <col min="52" max="16384" width="13.69921875" style="66"/>
  </cols>
  <sheetData>
    <row r="2" spans="1:50" ht="16.8">
      <c r="G2" s="115"/>
    </row>
    <row r="3" spans="1:50" ht="17.399999999999999" thickBot="1">
      <c r="A3" s="3"/>
      <c r="B3" s="3"/>
      <c r="C3" s="3"/>
      <c r="D3" s="3"/>
      <c r="E3" s="3"/>
      <c r="F3" s="3" t="s">
        <v>12</v>
      </c>
      <c r="G3" s="3" t="s">
        <v>91</v>
      </c>
      <c r="H3" s="3" t="s">
        <v>121</v>
      </c>
      <c r="I3" s="3" t="s">
        <v>314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 t="str">
        <f>Variables!$I$45&amp;".P"&amp;Y9</f>
        <v>CYF2020.P1</v>
      </c>
      <c r="Z3" s="3" t="str">
        <f>Variables!$I$45&amp;".P"&amp;Z9</f>
        <v>CYF2020.P2</v>
      </c>
      <c r="AA3" s="3" t="str">
        <f>Variables!$I$45&amp;".P"&amp;AA9</f>
        <v>CYF2020.P3</v>
      </c>
      <c r="AB3" s="3" t="str">
        <f>Variables!$I$45&amp;".P"&amp;AB9</f>
        <v>CYF2020.P4</v>
      </c>
      <c r="AC3" s="3" t="str">
        <f>Variables!$I$45&amp;".P"&amp;AC9</f>
        <v>CYF2020.P5</v>
      </c>
      <c r="AD3" s="3" t="str">
        <f>Variables!$I$45&amp;".P"&amp;AD9</f>
        <v>CYF2020.P6</v>
      </c>
      <c r="AE3" s="3" t="str">
        <f>Variables!$I$45&amp;".P"&amp;AE9</f>
        <v>CYF2020.P7</v>
      </c>
      <c r="AF3" s="3" t="str">
        <f>Variables!$I$45&amp;".P"&amp;AF9</f>
        <v>CYF2020.P8</v>
      </c>
      <c r="AG3" s="3" t="str">
        <f>Variables!$I$45&amp;".P"&amp;AG9</f>
        <v>CYF2020.P9</v>
      </c>
      <c r="AH3" s="3" t="str">
        <f>Variables!$I$45&amp;".P"&amp;AH9</f>
        <v>CYF2020.P10</v>
      </c>
      <c r="AI3" s="3" t="str">
        <f>Variables!$I$45&amp;".P"&amp;AI9</f>
        <v>CYF2020.P11</v>
      </c>
      <c r="AJ3" s="3" t="str">
        <f>Variables!$I$45&amp;".P"&amp;AJ9</f>
        <v>CYF2020.P12</v>
      </c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 ht="18" thickTop="1" thickBot="1">
      <c r="A4" s="100"/>
      <c r="B4" s="142">
        <f>A4</f>
        <v>0</v>
      </c>
      <c r="D4" s="44" t="str">
        <f>IF(ROW()=4,"Do Not Save","[Save]")</f>
        <v>Do Not Save</v>
      </c>
      <c r="E4" s="44"/>
      <c r="F4" s="88"/>
      <c r="G4" s="94"/>
      <c r="H4" s="88"/>
      <c r="I4" s="94"/>
      <c r="J4" s="22">
        <f>Variables!$I$16*100+Variables!$I$15</f>
        <v>202005</v>
      </c>
      <c r="K4" s="6">
        <f>IF(K$9&lt;=$J$9,0,Y4-AL4)</f>
        <v>0</v>
      </c>
      <c r="L4" s="6">
        <f t="shared" ref="L4:V4" si="0">IF(L$9&lt;=$J$9,0,Z4-AM4)</f>
        <v>0</v>
      </c>
      <c r="M4" s="6">
        <f t="shared" si="0"/>
        <v>0</v>
      </c>
      <c r="N4" s="6">
        <f t="shared" si="0"/>
        <v>0</v>
      </c>
      <c r="O4" s="6">
        <f t="shared" si="0"/>
        <v>0</v>
      </c>
      <c r="P4" s="6">
        <f t="shared" si="0"/>
        <v>0</v>
      </c>
      <c r="Q4" s="6">
        <f t="shared" si="0"/>
        <v>0</v>
      </c>
      <c r="R4" s="6">
        <f t="shared" si="0"/>
        <v>0</v>
      </c>
      <c r="S4" s="6">
        <f t="shared" si="0"/>
        <v>0</v>
      </c>
      <c r="T4" s="6">
        <f t="shared" si="0"/>
        <v>0</v>
      </c>
      <c r="U4" s="6">
        <f t="shared" si="0"/>
        <v>0</v>
      </c>
      <c r="V4" s="6">
        <f t="shared" si="0"/>
        <v>0</v>
      </c>
      <c r="W4" s="23">
        <f>SUM(K4:V4)</f>
        <v>0</v>
      </c>
      <c r="Y4" s="23">
        <v>0</v>
      </c>
      <c r="Z4" s="23">
        <v>0</v>
      </c>
      <c r="AA4" s="23">
        <v>0</v>
      </c>
      <c r="AB4" s="23">
        <v>0</v>
      </c>
      <c r="AC4" s="23">
        <v>0</v>
      </c>
      <c r="AD4" s="23">
        <v>0</v>
      </c>
      <c r="AE4" s="23">
        <v>0</v>
      </c>
      <c r="AF4" s="23">
        <v>0</v>
      </c>
      <c r="AG4" s="23">
        <v>0</v>
      </c>
      <c r="AH4" s="23">
        <v>0</v>
      </c>
      <c r="AI4" s="23">
        <v>0</v>
      </c>
      <c r="AJ4" s="23">
        <v>0</v>
      </c>
      <c r="AK4" s="23" t="str">
        <f>G4&amp;"_"&amp;I4</f>
        <v>_</v>
      </c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</row>
    <row r="5" spans="1:50" ht="18" thickTop="1" thickBot="1">
      <c r="A5" s="100"/>
      <c r="D5" s="16"/>
      <c r="F5" s="3" t="s">
        <v>12</v>
      </c>
      <c r="G5" s="3" t="s">
        <v>91</v>
      </c>
      <c r="H5" s="3" t="s">
        <v>121</v>
      </c>
      <c r="I5" s="3" t="s">
        <v>314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AL5" s="3" t="str">
        <f>Variables!$I$43&amp;".P"&amp;AL9</f>
        <v>BUD2020.P1</v>
      </c>
      <c r="AM5" s="3" t="str">
        <f>Variables!$I$43&amp;".P"&amp;AM9</f>
        <v>BUD2020.P2</v>
      </c>
      <c r="AN5" s="3" t="str">
        <f>Variables!$I$43&amp;".P"&amp;AN9</f>
        <v>BUD2020.P3</v>
      </c>
      <c r="AO5" s="3" t="str">
        <f>Variables!$I$43&amp;".P"&amp;AO9</f>
        <v>BUD2020.P4</v>
      </c>
      <c r="AP5" s="3" t="str">
        <f>Variables!$I$43&amp;".P"&amp;AP9</f>
        <v>BUD2020.P5</v>
      </c>
      <c r="AQ5" s="3" t="str">
        <f>Variables!$I$43&amp;".P"&amp;AQ9</f>
        <v>BUD2020.P6</v>
      </c>
      <c r="AR5" s="3" t="str">
        <f>Variables!$I$43&amp;".P"&amp;AR9</f>
        <v>BUD2020.P7</v>
      </c>
      <c r="AS5" s="3" t="str">
        <f>Variables!$I$43&amp;".P"&amp;AS9</f>
        <v>BUD2020.P8</v>
      </c>
      <c r="AT5" s="3" t="str">
        <f>Variables!$I$43&amp;".P"&amp;AT9</f>
        <v>BUD2020.P9</v>
      </c>
      <c r="AU5" s="3" t="str">
        <f>Variables!$I$43&amp;".P"&amp;AU9</f>
        <v>BUD2020.P10</v>
      </c>
      <c r="AV5" s="3" t="str">
        <f>Variables!$I$43&amp;".P"&amp;AV9</f>
        <v>BUD2020.P11</v>
      </c>
      <c r="AW5" s="3" t="str">
        <f>Variables!$I$43&amp;".P"&amp;AW9</f>
        <v>BUD2020.P12</v>
      </c>
      <c r="AX5" s="3"/>
    </row>
    <row r="6" spans="1:50" ht="18" thickTop="1" thickBot="1">
      <c r="A6" s="100"/>
      <c r="D6" s="16"/>
      <c r="F6" s="88"/>
      <c r="G6" s="94" t="str">
        <f xml:space="preserve"> "and (INITIATIVEID.INITIATIVEID &gt;= "&amp;Variables!I16*100+1&amp;" OR  INITIATIVEID.INITIATIVEID &lt;= "&amp;Variables!I16*100+Variables!I15-1&amp;")"</f>
        <v>and (INITIATIVEID.INITIATIVEID &gt;= 202001 OR  INITIATIVEID.INITIATIVEID &lt;= 202004)</v>
      </c>
      <c r="H6" s="88"/>
      <c r="I6" s="94"/>
      <c r="J6" s="22">
        <f>Variables!$I$16*100+Variables!$I$15</f>
        <v>202005</v>
      </c>
      <c r="K6" s="6">
        <f>IF(K$9&lt;=$J$9,0,Y6-AL6)</f>
        <v>0</v>
      </c>
      <c r="L6" s="6">
        <f t="shared" ref="L6:V6" si="1">IF(L$9&lt;=$J$9,0,Z6-AM6)</f>
        <v>0</v>
      </c>
      <c r="M6" s="6">
        <f t="shared" si="1"/>
        <v>0</v>
      </c>
      <c r="N6" s="6">
        <f t="shared" si="1"/>
        <v>0</v>
      </c>
      <c r="O6" s="6">
        <f t="shared" si="1"/>
        <v>0</v>
      </c>
      <c r="P6" s="6">
        <f t="shared" si="1"/>
        <v>0</v>
      </c>
      <c r="Q6" s="6">
        <f t="shared" si="1"/>
        <v>0</v>
      </c>
      <c r="R6" s="6">
        <f t="shared" si="1"/>
        <v>0</v>
      </c>
      <c r="S6" s="6">
        <f t="shared" si="1"/>
        <v>0</v>
      </c>
      <c r="T6" s="6">
        <f t="shared" si="1"/>
        <v>0</v>
      </c>
      <c r="U6" s="6">
        <f t="shared" si="1"/>
        <v>0</v>
      </c>
      <c r="V6" s="6">
        <f t="shared" si="1"/>
        <v>0</v>
      </c>
      <c r="W6" s="23">
        <f>SUM(K6:V6)</f>
        <v>0</v>
      </c>
      <c r="AL6" s="23">
        <v>0</v>
      </c>
      <c r="AM6" s="23">
        <v>0</v>
      </c>
      <c r="AN6" s="23">
        <v>0</v>
      </c>
      <c r="AO6" s="23">
        <v>0</v>
      </c>
      <c r="AP6" s="23">
        <v>0</v>
      </c>
      <c r="AQ6" s="23">
        <v>0</v>
      </c>
      <c r="AR6" s="23">
        <v>0</v>
      </c>
      <c r="AS6" s="23">
        <v>0</v>
      </c>
      <c r="AT6" s="23">
        <v>0</v>
      </c>
      <c r="AU6" s="23">
        <v>0</v>
      </c>
      <c r="AV6" s="23">
        <v>0</v>
      </c>
      <c r="AW6" s="23">
        <v>0</v>
      </c>
      <c r="AX6" s="23"/>
    </row>
    <row r="7" spans="1:50" ht="17.399999999999999" thickTop="1">
      <c r="A7" s="100"/>
      <c r="D7" s="22"/>
      <c r="F7" s="140" t="s">
        <v>353</v>
      </c>
      <c r="G7" s="140" t="str">
        <f>"ACCT.Statement.STATEMENT IN ('HoursJC', 'Hours', 'IS', 'KeyStat', 'Statistic') and INITIATIVEID.INITIATIVEID &lt;&gt; "&amp;Variables!I16*100+Variables!I15</f>
        <v>ACCT.Statement.STATEMENT IN ('HoursJC', 'Hours', 'IS', 'KeyStat', 'Statistic') and INITIATIVEID.INITIATIVEID &lt;&gt; 202005</v>
      </c>
      <c r="H7" s="141"/>
      <c r="I7" s="22"/>
      <c r="J7" s="16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W7" s="16"/>
    </row>
    <row r="8" spans="1:50" ht="16.8">
      <c r="A8" s="100"/>
      <c r="B8" s="108"/>
      <c r="D8" s="16"/>
      <c r="F8" s="140" t="s">
        <v>354</v>
      </c>
      <c r="G8" s="140" t="str">
        <f>G7&amp;IF(Variables!I67="",""," AND "&amp;Variables!I67)</f>
        <v>ACCT.Statement.STATEMENT IN ('HoursJC', 'Hours', 'IS', 'KeyStat', 'Statistic') and INITIATIVEID.INITIATIVEID &lt;&gt; 202005</v>
      </c>
      <c r="H8" s="141"/>
      <c r="I8" s="1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</row>
    <row r="9" spans="1:50" ht="16.8">
      <c r="A9" s="100"/>
      <c r="B9" s="108"/>
      <c r="D9" s="92"/>
      <c r="H9" s="56"/>
      <c r="I9" s="16"/>
      <c r="J9" s="56">
        <f>Variables!I15</f>
        <v>5</v>
      </c>
      <c r="K9" s="9">
        <f t="shared" ref="K9:V9" si="2">Y9</f>
        <v>1</v>
      </c>
      <c r="L9" s="9">
        <f t="shared" si="2"/>
        <v>2</v>
      </c>
      <c r="M9" s="9">
        <f t="shared" si="2"/>
        <v>3</v>
      </c>
      <c r="N9" s="9">
        <f t="shared" si="2"/>
        <v>4</v>
      </c>
      <c r="O9" s="9">
        <f t="shared" si="2"/>
        <v>5</v>
      </c>
      <c r="P9" s="9">
        <f t="shared" si="2"/>
        <v>6</v>
      </c>
      <c r="Q9" s="9">
        <f t="shared" si="2"/>
        <v>7</v>
      </c>
      <c r="R9" s="9">
        <f t="shared" si="2"/>
        <v>8</v>
      </c>
      <c r="S9" s="9">
        <f t="shared" si="2"/>
        <v>9</v>
      </c>
      <c r="T9" s="9">
        <f t="shared" si="2"/>
        <v>10</v>
      </c>
      <c r="U9" s="9">
        <f t="shared" si="2"/>
        <v>11</v>
      </c>
      <c r="V9" s="9">
        <f t="shared" si="2"/>
        <v>12</v>
      </c>
      <c r="W9" s="16"/>
      <c r="Y9" s="25">
        <v>1</v>
      </c>
      <c r="Z9" s="25">
        <v>2</v>
      </c>
      <c r="AA9" s="25">
        <v>3</v>
      </c>
      <c r="AB9" s="25">
        <v>4</v>
      </c>
      <c r="AC9" s="25">
        <v>5</v>
      </c>
      <c r="AD9" s="25">
        <v>6</v>
      </c>
      <c r="AE9" s="25">
        <v>7</v>
      </c>
      <c r="AF9" s="25">
        <v>8</v>
      </c>
      <c r="AG9" s="25">
        <v>9</v>
      </c>
      <c r="AH9" s="25">
        <v>10</v>
      </c>
      <c r="AI9" s="25">
        <v>11</v>
      </c>
      <c r="AJ9" s="25">
        <v>12</v>
      </c>
      <c r="AL9" s="25">
        <v>1</v>
      </c>
      <c r="AM9" s="25">
        <v>2</v>
      </c>
      <c r="AN9" s="25">
        <v>3</v>
      </c>
      <c r="AO9" s="25">
        <v>4</v>
      </c>
      <c r="AP9" s="25">
        <v>5</v>
      </c>
      <c r="AQ9" s="25">
        <v>6</v>
      </c>
      <c r="AR9" s="25">
        <v>7</v>
      </c>
      <c r="AS9" s="25">
        <v>8</v>
      </c>
      <c r="AT9" s="25">
        <v>9</v>
      </c>
      <c r="AU9" s="25">
        <v>10</v>
      </c>
      <c r="AV9" s="25">
        <v>11</v>
      </c>
      <c r="AW9" s="25">
        <v>12</v>
      </c>
    </row>
    <row r="10" spans="1:50" ht="16.8">
      <c r="A10" s="100"/>
      <c r="D10" s="7" t="str">
        <f>"[Save2DB]"</f>
        <v>[Save2DB]</v>
      </c>
      <c r="E10" s="7"/>
      <c r="F10" s="7" t="s">
        <v>12</v>
      </c>
      <c r="G10" s="7"/>
      <c r="H10" s="7" t="s">
        <v>121</v>
      </c>
      <c r="I10" s="7"/>
      <c r="J10" s="7" t="s">
        <v>162</v>
      </c>
      <c r="K10" s="7" t="str">
        <f>Variables!$I$43&amp;".P"&amp;K9</f>
        <v>BUD2020.P1</v>
      </c>
      <c r="L10" s="7" t="str">
        <f>Variables!$I$43&amp;".P"&amp;L9</f>
        <v>BUD2020.P2</v>
      </c>
      <c r="M10" s="7" t="str">
        <f>Variables!$I$43&amp;".P"&amp;M9</f>
        <v>BUD2020.P3</v>
      </c>
      <c r="N10" s="7" t="str">
        <f>Variables!$I$43&amp;".P"&amp;N9</f>
        <v>BUD2020.P4</v>
      </c>
      <c r="O10" s="7" t="str">
        <f>Variables!$I$43&amp;".P"&amp;O9</f>
        <v>BUD2020.P5</v>
      </c>
      <c r="P10" s="7" t="str">
        <f>Variables!$I$43&amp;".P"&amp;P9</f>
        <v>BUD2020.P6</v>
      </c>
      <c r="Q10" s="7" t="str">
        <f>Variables!$I$43&amp;".P"&amp;Q9</f>
        <v>BUD2020.P7</v>
      </c>
      <c r="R10" s="7" t="str">
        <f>Variables!$I$43&amp;".P"&amp;R9</f>
        <v>BUD2020.P8</v>
      </c>
      <c r="S10" s="7" t="str">
        <f>Variables!$I$43&amp;".P"&amp;S9</f>
        <v>BUD2020.P9</v>
      </c>
      <c r="T10" s="7" t="str">
        <f>Variables!$I$43&amp;".P"&amp;T9</f>
        <v>BUD2020.P10</v>
      </c>
      <c r="U10" s="7" t="str">
        <f>Variables!$I$43&amp;".P"&amp;U9</f>
        <v>BUD2020.P11</v>
      </c>
      <c r="V10" s="7" t="str">
        <f>Variables!$I$43&amp;".P"&amp;V9</f>
        <v>BUD2020.P12</v>
      </c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6.8">
      <c r="A11" s="100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6.8">
      <c r="A12" s="100"/>
      <c r="B12" s="102"/>
      <c r="C12" s="79"/>
      <c r="E12" s="79"/>
    </row>
    <row r="13" spans="1:50" ht="16.8">
      <c r="A13" s="100"/>
      <c r="B13" s="102"/>
      <c r="C13" s="79"/>
      <c r="E13" s="79"/>
    </row>
    <row r="14" spans="1:50" ht="16.8">
      <c r="A14" s="100"/>
      <c r="B14" s="102"/>
      <c r="C14" s="79"/>
      <c r="E14" s="79"/>
    </row>
    <row r="15" spans="1:50" ht="16.8">
      <c r="A15" s="100"/>
      <c r="B15" s="102"/>
      <c r="C15" s="79"/>
      <c r="E15" s="79"/>
    </row>
    <row r="16" spans="1:50" ht="16.8">
      <c r="A16" s="100"/>
      <c r="B16" s="102"/>
      <c r="C16" s="79"/>
      <c r="E16" s="79"/>
    </row>
    <row r="17" spans="1:50" ht="16.8">
      <c r="A17" s="100"/>
      <c r="B17" s="102"/>
      <c r="C17" s="79"/>
      <c r="E17" s="79"/>
    </row>
    <row r="18" spans="1:50" ht="16.8">
      <c r="A18" s="100"/>
      <c r="B18" s="102"/>
      <c r="C18" s="79"/>
      <c r="E18" s="79"/>
    </row>
    <row r="19" spans="1:50" ht="16.8">
      <c r="A19" s="100"/>
      <c r="B19" s="102"/>
      <c r="C19" s="79"/>
      <c r="E19" s="79"/>
      <c r="AB19" s="8"/>
      <c r="AC19" s="8"/>
      <c r="AD19" s="8"/>
      <c r="AE19" s="8"/>
      <c r="AF19" s="8"/>
      <c r="AG19" s="8"/>
      <c r="AH19" s="8"/>
      <c r="AI19" s="8"/>
      <c r="AJ19" s="8"/>
      <c r="AK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ht="16.8">
      <c r="A20" s="100"/>
      <c r="B20" s="102"/>
      <c r="C20" s="79"/>
      <c r="E20" s="79"/>
      <c r="AB20" s="8"/>
      <c r="AC20" s="8"/>
      <c r="AD20" s="8"/>
      <c r="AE20" s="8"/>
      <c r="AF20" s="8"/>
      <c r="AG20" s="8"/>
      <c r="AH20" s="8"/>
      <c r="AI20" s="8"/>
      <c r="AJ20" s="8"/>
      <c r="AK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ht="32.4">
      <c r="A21" s="100"/>
      <c r="B21" s="102"/>
      <c r="F21" s="15" t="s">
        <v>352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AB21" s="8"/>
      <c r="AC21" s="8"/>
      <c r="AD21" s="8"/>
      <c r="AE21" s="8"/>
      <c r="AF21" s="8"/>
      <c r="AG21" s="8"/>
      <c r="AH21" s="8"/>
      <c r="AI21" s="8"/>
      <c r="AJ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1:50" ht="19.2">
      <c r="A22" s="100"/>
      <c r="B22" s="102"/>
      <c r="F22" s="111" t="str">
        <f>_xll.GetData("Parameter", "Suite_INFO = 'ORGNAME'", "SuiteVariables")</f>
        <v>KHA Health</v>
      </c>
      <c r="G22" s="20"/>
      <c r="H22" s="20"/>
      <c r="I22" s="20"/>
      <c r="J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AB22" s="8"/>
      <c r="AC22" s="8"/>
      <c r="AD22" s="8"/>
      <c r="AE22" s="8"/>
      <c r="AF22" s="8"/>
      <c r="AG22" s="8"/>
      <c r="AH22" s="8"/>
      <c r="AI22" s="8"/>
      <c r="AJ22" s="8"/>
      <c r="AO22" s="8"/>
      <c r="AP22" s="8"/>
      <c r="AQ22" s="8"/>
      <c r="AR22" s="8"/>
      <c r="AS22" s="8"/>
      <c r="AT22" s="8"/>
      <c r="AU22" s="8"/>
      <c r="AV22" s="8"/>
      <c r="AW22" s="8"/>
    </row>
    <row r="23" spans="1:50" ht="16.8">
      <c r="A23" s="100"/>
      <c r="B23" s="102"/>
      <c r="F23" s="123" t="s">
        <v>160</v>
      </c>
      <c r="G23"/>
      <c r="H23"/>
      <c r="AB23" s="8"/>
      <c r="AC23" s="8"/>
      <c r="AD23" s="8"/>
      <c r="AE23" s="8"/>
      <c r="AF23" s="8"/>
      <c r="AG23" s="8"/>
      <c r="AH23" s="8"/>
      <c r="AI23" s="8"/>
      <c r="AJ23" s="8"/>
      <c r="AO23" s="8"/>
      <c r="AP23" s="8"/>
      <c r="AQ23" s="8"/>
      <c r="AR23" s="8"/>
      <c r="AS23" s="8"/>
      <c r="AT23" s="8"/>
      <c r="AU23" s="8"/>
      <c r="AV23" s="8"/>
      <c r="AW23" s="8"/>
    </row>
    <row r="24" spans="1:50" ht="16.8">
      <c r="A24" s="100"/>
      <c r="B24" s="102"/>
      <c r="F24"/>
      <c r="G24"/>
      <c r="H24"/>
      <c r="AB24" s="8"/>
      <c r="AC24" s="8"/>
      <c r="AD24" s="8"/>
      <c r="AE24" s="8"/>
      <c r="AF24" s="8"/>
      <c r="AG24" s="8"/>
      <c r="AH24" s="8"/>
      <c r="AI24" s="8"/>
      <c r="AJ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50" ht="16.8">
      <c r="A25" s="100"/>
      <c r="B25" s="102"/>
      <c r="F25" s="18" t="s">
        <v>12</v>
      </c>
      <c r="G25" s="18" t="s">
        <v>44</v>
      </c>
      <c r="H25" s="18" t="s">
        <v>332</v>
      </c>
      <c r="I25" s="18" t="s">
        <v>222</v>
      </c>
      <c r="J25" s="18" t="s">
        <v>245</v>
      </c>
      <c r="K25" s="18" t="str">
        <f>_xll.GetData("Month", "Code = "&amp;K9, "Period")</f>
        <v>July</v>
      </c>
      <c r="L25" s="18" t="str">
        <f>_xll.GetData("Month", "Code = "&amp;L9, "Period")</f>
        <v>August</v>
      </c>
      <c r="M25" s="18" t="str">
        <f>_xll.GetData("Month", "Code = "&amp;M9, "Period")</f>
        <v>September</v>
      </c>
      <c r="N25" s="18" t="str">
        <f>_xll.GetData("Month", "Code = "&amp;N9, "Period")</f>
        <v>October</v>
      </c>
      <c r="O25" s="18" t="str">
        <f>_xll.GetData("Month", "Code = "&amp;O9, "Period")</f>
        <v>November</v>
      </c>
      <c r="P25" s="18" t="str">
        <f>_xll.GetData("Month", "Code = "&amp;P9, "Period")</f>
        <v>December</v>
      </c>
      <c r="Q25" s="18" t="str">
        <f>_xll.GetData("Month", "Code = "&amp;Q9, "Period")</f>
        <v>January</v>
      </c>
      <c r="R25" s="18" t="str">
        <f>_xll.GetData("Month", "Code = "&amp;R9, "Period")</f>
        <v>February</v>
      </c>
      <c r="S25" s="18" t="str">
        <f>_xll.GetData("Month", "Code = "&amp;S9, "Period")</f>
        <v>March</v>
      </c>
      <c r="T25" s="18" t="str">
        <f>_xll.GetData("Month", "Code = "&amp;T9, "Period")</f>
        <v>April</v>
      </c>
      <c r="U25" s="18" t="str">
        <f>_xll.GetData("Month", "Code = "&amp;U9, "Period")</f>
        <v>May</v>
      </c>
      <c r="V25" s="18" t="str">
        <f>_xll.GetData("Month", "Code = "&amp;V9, "Period")</f>
        <v>June</v>
      </c>
      <c r="W25" s="18" t="s">
        <v>193</v>
      </c>
      <c r="Y25" s="9" t="str">
        <f t="shared" ref="Y25:AJ25" si="3">Y3</f>
        <v>CYF2020.P1</v>
      </c>
      <c r="Z25" s="9" t="str">
        <f t="shared" si="3"/>
        <v>CYF2020.P2</v>
      </c>
      <c r="AA25" s="9" t="str">
        <f t="shared" si="3"/>
        <v>CYF2020.P3</v>
      </c>
      <c r="AB25" s="9" t="str">
        <f t="shared" si="3"/>
        <v>CYF2020.P4</v>
      </c>
      <c r="AC25" s="9" t="str">
        <f t="shared" si="3"/>
        <v>CYF2020.P5</v>
      </c>
      <c r="AD25" s="9" t="str">
        <f t="shared" si="3"/>
        <v>CYF2020.P6</v>
      </c>
      <c r="AE25" s="9" t="str">
        <f t="shared" si="3"/>
        <v>CYF2020.P7</v>
      </c>
      <c r="AF25" s="9" t="str">
        <f t="shared" si="3"/>
        <v>CYF2020.P8</v>
      </c>
      <c r="AG25" s="9" t="str">
        <f t="shared" si="3"/>
        <v>CYF2020.P9</v>
      </c>
      <c r="AH25" s="9" t="str">
        <f t="shared" si="3"/>
        <v>CYF2020.P10</v>
      </c>
      <c r="AI25" s="9" t="str">
        <f t="shared" si="3"/>
        <v>CYF2020.P11</v>
      </c>
      <c r="AJ25" s="9" t="str">
        <f t="shared" si="3"/>
        <v>CYF2020.P12</v>
      </c>
      <c r="AL25" s="9" t="str">
        <f>AL5</f>
        <v>BUD2020.P1</v>
      </c>
      <c r="AM25" s="9" t="str">
        <f t="shared" ref="AM25:AW25" si="4">AM5</f>
        <v>BUD2020.P2</v>
      </c>
      <c r="AN25" s="9" t="str">
        <f t="shared" si="4"/>
        <v>BUD2020.P3</v>
      </c>
      <c r="AO25" s="9" t="str">
        <f t="shared" si="4"/>
        <v>BUD2020.P4</v>
      </c>
      <c r="AP25" s="9" t="str">
        <f t="shared" si="4"/>
        <v>BUD2020.P5</v>
      </c>
      <c r="AQ25" s="9" t="str">
        <f t="shared" si="4"/>
        <v>BUD2020.P6</v>
      </c>
      <c r="AR25" s="9" t="str">
        <f t="shared" si="4"/>
        <v>BUD2020.P7</v>
      </c>
      <c r="AS25" s="9" t="str">
        <f t="shared" si="4"/>
        <v>BUD2020.P8</v>
      </c>
      <c r="AT25" s="9" t="str">
        <f t="shared" si="4"/>
        <v>BUD2020.P9</v>
      </c>
      <c r="AU25" s="9" t="str">
        <f t="shared" si="4"/>
        <v>BUD2020.P10</v>
      </c>
      <c r="AV25" s="9" t="str">
        <f t="shared" si="4"/>
        <v>BUD2020.P11</v>
      </c>
      <c r="AW25" s="9" t="str">
        <f t="shared" si="4"/>
        <v>BUD2020.P12</v>
      </c>
    </row>
    <row r="26" spans="1:50" ht="16.8">
      <c r="A26" s="100" t="s">
        <v>105</v>
      </c>
      <c r="B26" s="100" t="s">
        <v>31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AB26" s="8"/>
      <c r="AC26" s="8"/>
      <c r="AD26" s="8"/>
      <c r="AE26" s="8"/>
      <c r="AF26" s="8"/>
      <c r="AG26" s="8"/>
      <c r="AH26" s="8"/>
      <c r="AI26" s="8"/>
      <c r="AJ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50" ht="16.8">
      <c r="A27" s="100" t="s">
        <v>358</v>
      </c>
      <c r="B27" s="100" t="s">
        <v>358</v>
      </c>
      <c r="C27" s="52"/>
      <c r="D27" s="52"/>
      <c r="E27" s="52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 s="52"/>
      <c r="AL27"/>
      <c r="AM27"/>
      <c r="AN27"/>
      <c r="AO27"/>
      <c r="AP27"/>
      <c r="AQ27"/>
      <c r="AR27"/>
      <c r="AS27"/>
      <c r="AT27"/>
      <c r="AU27"/>
      <c r="AV27"/>
      <c r="AW27" s="52"/>
    </row>
  </sheetData>
  <sheetProtection formatCells="0" autoFilter="0"/>
  <pageMargins left="0.75" right="0.75" top="1" bottom="1" header="0.5" footer="0.5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Control_Sheet</vt:lpstr>
      <vt:lpstr>Variables</vt:lpstr>
      <vt:lpstr>Instructions</vt:lpstr>
      <vt:lpstr>BudgetAdjustments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Miller, Debra</cp:lastModifiedBy>
  <dcterms:created xsi:type="dcterms:W3CDTF">2020-05-12T03:28:28Z</dcterms:created>
  <dcterms:modified xsi:type="dcterms:W3CDTF">2020-05-18T03:52:03Z</dcterms:modified>
</cp:coreProperties>
</file>